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790" firstSheet="17" activeTab="17"/>
  </bookViews>
  <sheets>
    <sheet name="Factor F(1)" sheetId="1" state="hidden" r:id="rId1"/>
    <sheet name="ปร.4 หน้าเดียว" sheetId="2" state="hidden" r:id="rId2"/>
    <sheet name="ปร.5หน้าเดียว" sheetId="3" state="hidden" r:id="rId3"/>
    <sheet name="ปร.6หน้าเดียว" sheetId="4" state="hidden" r:id="rId4"/>
    <sheet name="Factor F(2)" sheetId="5" state="hidden" r:id="rId5"/>
    <sheet name="ปร.4สองหน้า" sheetId="6" state="hidden" r:id="rId6"/>
    <sheet name="ปร.5สองหน้า" sheetId="7" state="hidden" r:id="rId7"/>
    <sheet name="ปร.6สองหน้า" sheetId="8" state="hidden" r:id="rId8"/>
    <sheet name="Factor F(3)" sheetId="9" state="hidden" r:id="rId9"/>
    <sheet name="ปร.5สามหน้า" sheetId="10" state="hidden" r:id="rId10"/>
    <sheet name="ปร.4สี่หน้า" sheetId="11" state="hidden" r:id="rId11"/>
    <sheet name="ปร.6สามหน้า" sheetId="12" state="hidden" r:id="rId12"/>
    <sheet name="Factor F(4)" sheetId="13" state="hidden" r:id="rId13"/>
    <sheet name="ปร.5สี่หน้า" sheetId="14" state="hidden" r:id="rId14"/>
    <sheet name="ปร.6สี่หน้า" sheetId="15" state="hidden" r:id="rId15"/>
    <sheet name="ปร.4สามหน้า" sheetId="16" state="hidden" r:id="rId16"/>
    <sheet name="Factor F(5)" sheetId="17" state="hidden" r:id="rId17"/>
    <sheet name="ปร.4 ปรับปรุง (ชั้น9)" sheetId="18" r:id="rId18"/>
    <sheet name="ปร.4 ครุภัณฑ์ (ชั้น 9)" sheetId="19" r:id="rId19"/>
    <sheet name="ปร.5 ปรับปรุง (ชั้น9)" sheetId="20" r:id="rId20"/>
    <sheet name="ปร.5 ครุภัณฑ์ (ชั้น9)" sheetId="21" r:id="rId21"/>
    <sheet name="ปร.6 (ชั้น9)" sheetId="22" r:id="rId22"/>
    <sheet name="Factor F(6)" sheetId="23" state="hidden" r:id="rId23"/>
    <sheet name="ปร.4หกหน้า" sheetId="24" state="hidden" r:id="rId24"/>
    <sheet name="ปร.5หกหน้า" sheetId="25" state="hidden" r:id="rId25"/>
    <sheet name="ปร.6หกหน้า" sheetId="26" state="hidden" r:id="rId26"/>
  </sheets>
  <externalReferences>
    <externalReference r:id="rId29"/>
  </externalReferences>
  <definedNames>
    <definedName name="_xlfn.BAHTTEXT" hidden="1">#NAME?</definedName>
    <definedName name="_xlnm.Print_Area" localSheetId="0">#N/A</definedName>
    <definedName name="_xlnm.Print_Area" localSheetId="4">#N/A</definedName>
    <definedName name="_xlnm.Print_Area" localSheetId="8">#N/A</definedName>
    <definedName name="_xlnm.Print_Area" localSheetId="12">#N/A</definedName>
    <definedName name="_xlnm.Print_Area" localSheetId="16">#N/A</definedName>
    <definedName name="_xlnm.Print_Area" localSheetId="22">#N/A</definedName>
    <definedName name="_xlnm.Print_Area" localSheetId="2">#N/A</definedName>
    <definedName name="_xlnm.Print_Area" localSheetId="21">#N/A</definedName>
  </definedNames>
  <calcPr fullCalcOnLoad="1"/>
</workbook>
</file>

<file path=xl/sharedStrings.xml><?xml version="1.0" encoding="utf-8"?>
<sst xmlns="http://schemas.openxmlformats.org/spreadsheetml/2006/main" count="1383" uniqueCount="224">
  <si>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</si>
  <si>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</si>
  <si>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</si>
  <si>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</si>
  <si>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</si>
  <si>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</si>
  <si>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</si>
  <si>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</si>
  <si>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</si>
  <si>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</si>
  <si>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</si>
  <si>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</si>
  <si>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</si>
  <si>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</si>
  <si>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</si>
  <si>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</si>
  <si>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</si>
  <si>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</si>
  <si>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</si>
  <si>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</si>
  <si>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</si>
  <si>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</si>
  <si>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</si>
  <si>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รายการปริมาณงานและราคา</t>
  </si>
  <si>
    <t>ราคาต่อหน่วย</t>
  </si>
  <si>
    <t>Factor  F</t>
  </si>
  <si>
    <t>ยอดสุทธิ</t>
  </si>
  <si>
    <t>บาท</t>
  </si>
  <si>
    <t xml:space="preserve"> </t>
  </si>
  <si>
    <t>งานก่อสร้าง</t>
  </si>
  <si>
    <t>แบบ ปร.4 ที่แนบ</t>
  </si>
  <si>
    <t>ผู้ประมาณราคา</t>
  </si>
  <si>
    <t>รับรองความถูกต้อง</t>
  </si>
  <si>
    <t>ตรวจสอบความถูกต้อง</t>
  </si>
  <si>
    <t>(………………………………………………..)</t>
  </si>
  <si>
    <t>งานปรับปรุง/ ซ่อมแซม</t>
  </si>
  <si>
    <t xml:space="preserve">ส่วนค่างานต้นทุน </t>
  </si>
  <si>
    <t>รวมหน้า 2</t>
  </si>
  <si>
    <t>สรุปค่างาน หน้า 1-2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</si>
  <si>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</si>
  <si>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</si>
  <si>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รวมหน้า 3</t>
  </si>
  <si>
    <t>สรุปค่างาน หน้า 1-3</t>
  </si>
  <si>
    <t>นักวิเคราะห์นโยบายและแผน</t>
  </si>
  <si>
    <t>ส่วนค่างาน</t>
  </si>
  <si>
    <t>แบบ ปร. 6</t>
  </si>
  <si>
    <t>สพป./สพม.</t>
  </si>
  <si>
    <t>แบบ ปร.5(ก)</t>
  </si>
  <si>
    <t>น</t>
  </si>
  <si>
    <t>รวมหน้า 4</t>
  </si>
  <si>
    <t>สรุปค่างาน หน้า 1-4</t>
  </si>
  <si>
    <t>รวมหน้า 5</t>
  </si>
  <si>
    <t>สรุปค่างาน หน้า 1-5</t>
  </si>
  <si>
    <t>รวมหน้า 6</t>
  </si>
  <si>
    <t>สรุปค่างาน หน้า 1-6</t>
  </si>
  <si>
    <t>(…………………………………………..)</t>
  </si>
  <si>
    <t>สรุปค่าปรับปรุง ซ่อมแซม</t>
  </si>
  <si>
    <t>สพป.ปัตตานี เขต 2</t>
  </si>
  <si>
    <t xml:space="preserve">โรงเรียน      ตำบล      อำเภอ      จังหวัด </t>
  </si>
  <si>
    <t>ผู้อำนวยการโรงเรียน...........................................</t>
  </si>
  <si>
    <t>ผู้อำนวยการโรงเรียน...............................................</t>
  </si>
  <si>
    <t>ตารางแสดงการคำนวณหาค่า FACTOR F งานอาคาร</t>
  </si>
  <si>
    <t>เงื่อนไข</t>
  </si>
  <si>
    <t>ค่างาน(ทุน)</t>
  </si>
  <si>
    <t>FACTOR F</t>
  </si>
  <si>
    <t>ล้านบาท</t>
  </si>
  <si>
    <t>เงินล่วงหน้าจ่าย ( ร้อยละ )</t>
  </si>
  <si>
    <t>&lt;0.5</t>
  </si>
  <si>
    <t>ค่าประกันผลงาน หัก  (ร้อยละ)</t>
  </si>
  <si>
    <t>ดอกเบี้ยเงินกู้ (ร้อยละ)</t>
  </si>
  <si>
    <t>a =</t>
  </si>
  <si>
    <t>ค่าภาษีมูลค่าเพิ่ม ( VAT )  (ร้อยละ)</t>
  </si>
  <si>
    <t>b =</t>
  </si>
  <si>
    <t xml:space="preserve">d = </t>
  </si>
  <si>
    <t>สูตรคำนวณหาค่า FACTOR  F</t>
  </si>
  <si>
    <t xml:space="preserve">c = </t>
  </si>
  <si>
    <t xml:space="preserve">e = </t>
  </si>
  <si>
    <r>
      <t xml:space="preserve">สูตรการหาค่า Factor F = D - </t>
    </r>
  </si>
  <si>
    <t>{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</si>
  <si>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</si>
  <si>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}</t>
  </si>
  <si>
    <t>( C - B )</t>
  </si>
  <si>
    <t>เมื่อ</t>
  </si>
  <si>
    <t>A = ค่าวัสดุและแรงงานต้นทุน</t>
  </si>
  <si>
    <t xml:space="preserve"> =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</si>
  <si>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</si>
  <si>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</si>
  <si>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</si>
  <si>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</si>
  <si>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แทนค่า</t>
  </si>
  <si>
    <t xml:space="preserve"> -  (</t>
  </si>
  <si>
    <t xml:space="preserve"> -</t>
  </si>
  <si>
    <t>)   X   (</t>
  </si>
  <si>
    <t>)</t>
  </si>
  <si>
    <t>(</t>
  </si>
  <si>
    <t>สรุปค่าต้นทุนงาน</t>
  </si>
  <si>
    <t>ค่า FACTOR F เท่ากับ</t>
  </si>
  <si>
    <t>&gt;500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</si>
  <si>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</si>
  <si>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t>2. ถ้าเป็นงานเงินกู้ให้ใช้ Factor F ในช่อง " รวมในรูป Factor "</t>
  </si>
  <si>
    <t>ผู้อำนวยการโรงเรียน......................................</t>
  </si>
  <si>
    <t xml:space="preserve">   (ลงชื่อ)...........................................................รับรองถูกต้อง</t>
  </si>
  <si>
    <t xml:space="preserve">   (ลงชื่อ)........................................................ผู้ประมาณราคา</t>
  </si>
  <si>
    <t xml:space="preserve">         (............................................................)</t>
  </si>
  <si>
    <t>ผู้อำนวยการโรงเรียน .....................................................</t>
  </si>
  <si>
    <t>ผู้อำนวยการโรงเรียน........................................</t>
  </si>
  <si>
    <t>แบบ ปร.4 ปร.5 ปร.6   ทั้งหมด</t>
  </si>
  <si>
    <t>(....................................................)</t>
  </si>
  <si>
    <t>(...................................................)</t>
  </si>
  <si>
    <t>(.................................................................)</t>
  </si>
  <si>
    <t>(...................................................................)</t>
  </si>
  <si>
    <t>(................................................................)</t>
  </si>
  <si>
    <t>ปรับปรุงซ่อมแซมอาคารเรียนอาคารประกอบและสิ่งก่อสร้างอื่นที่ชำรุดทรุดโทรม</t>
  </si>
  <si>
    <t>(..................................................................)</t>
  </si>
  <si>
    <t>(...........................................................)</t>
  </si>
  <si>
    <t>(……………………………….......……..)</t>
  </si>
  <si>
    <t>แบบ ปร.4 ปร.5 ปร.6  ทั้งหมด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</si>
  <si>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</si>
  <si>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จัดทำห้องปฏิบัติการวิจัยมาตรฐานความปลอดภัยด้านนิวเคลียร์และรังสี</t>
  </si>
  <si>
    <t>สำนักงานปรมาณูเพื่อสันติ  กรุงเทพฯ</t>
  </si>
  <si>
    <t xml:space="preserve">บริษัท เอส.เค.เพาเวอร์เอเบิล จำกัด  </t>
  </si>
  <si>
    <t>งานกั้นผนัง</t>
  </si>
  <si>
    <t>งาน</t>
  </si>
  <si>
    <t>งานติดฟิลม์ทึบแสง</t>
  </si>
  <si>
    <t>ชุด</t>
  </si>
  <si>
    <t xml:space="preserve">ตู้เตี้ยเก็บอุปกรณ์ ขนาด 400*1200*750 มม. </t>
  </si>
  <si>
    <t>เก้าอี้ปฏิบัติการขาอลูมิเนียมปรับโช๊คแก๊สมีหน้าพนักพิง(ล้อเลื่อน)</t>
  </si>
  <si>
    <t>ตัว</t>
  </si>
  <si>
    <t>ลงชื่อ .....................................................</t>
  </si>
  <si>
    <t xml:space="preserve">โต๊ะคอมพิวเตอร์ ขนาด 600*1600*750 มม. </t>
  </si>
  <si>
    <t>โต๊ะปฏิบัติการติดผนังโครงเหล็ก ขนาด 750*2400*800 มม.</t>
  </si>
  <si>
    <t xml:space="preserve">ที่เก็บถังแก๊ส ขนาด 400*1000*850 มม. </t>
  </si>
  <si>
    <t>ตู้เก็บเอกสารชนิดพวงมาลัยหมุน ขนาด 2136*2444*2340 มม.</t>
  </si>
  <si>
    <t>โต๊ะปฏิบัติการกลาง ขนาด 1500*3600*900 มม. พร้อมชั้นวาง</t>
  </si>
  <si>
    <t>โต๊ะปฏิบัติการติดผนังพร้อมอ่างล้าง ขนาด 750*7700*800 มม. พร้อมตู้แขวนลอย</t>
  </si>
  <si>
    <t xml:space="preserve">โต๊ะปฏิบัติการติดผนังพร้อมอ่างล้าง ขนาด 750*6590*800 มม. </t>
  </si>
  <si>
    <t xml:space="preserve">โต๊ะปฏิบัติการติดผนังพร้อมอ่างล้าง ขนาด 750*5390*800 มม. </t>
  </si>
  <si>
    <t>โต๊ะปฏิบัติการติดผนัง ขนาด 750*6100*800 มม.</t>
  </si>
  <si>
    <t>โต๊ะปฏิบัติการติดผนัง ขนาด 750*3750*800 มม.</t>
  </si>
  <si>
    <t>โต๊ะปฏิบัติการติดผนัง ขนาด 750*3000*800 มม.</t>
  </si>
  <si>
    <t>โต๊ะปฏิบัติการติดผนัง ขนาด 750*3600*800 มม.</t>
  </si>
  <si>
    <t>โต๊ะปฏิบัติการติดผนังพร้อมอ่างน้ำ ขนาด 750*3000*800 มม. พร้อมตู้แขวนลอย</t>
  </si>
  <si>
    <t>โต๊ะปฏิบัติการติดผนังโครงเหล็ก ขนาด 1000*3850*800 มม.</t>
  </si>
  <si>
    <t>ตู้</t>
  </si>
  <si>
    <t>ตู้ดูดควันพร้อมชุดดักไอสารเคมี ขนาด 900*1500*2350 มม.</t>
  </si>
  <si>
    <t xml:space="preserve">ตู้เก็บอุปกรณ์ ขนาด 600*1200*1800 มม. </t>
  </si>
  <si>
    <t>ชั้นวางอุปกรณ์โครงสร้างเหล็ก ขนาด 600*1000*1820 มม.</t>
  </si>
  <si>
    <t>ชุดฝักบัวล้างตัวล้างตาฉุกเฉิน</t>
  </si>
  <si>
    <t>เก้าอี้ปฏิบัติการ</t>
  </si>
  <si>
    <t xml:space="preserve">โต๊ะปฏิบัติการกลาง ขนาด 1500*3000*900 มม. </t>
  </si>
  <si>
    <t xml:space="preserve">โต๊ะปฏิบัติการติดผนังพร้อมอ่างล้าง ขนาด 750*1110*800 มม. </t>
  </si>
  <si>
    <t>ตู้เก็บสารเคมีเหล็กหน้าบานกระจก ขนาด 600*1000*2000 มม.</t>
  </si>
  <si>
    <t>ตู้ดูดควันพร้อมชุดดักไอสารเคมี ขนาด 1100*1200*2350 มม.</t>
  </si>
  <si>
    <t>เก้าอี้ปฏิบัติการขาอะลูมิเนียมปรับโช๊คแก็ส</t>
  </si>
  <si>
    <t>ตู้เก็บเสื้อกราวน์ ขนาด 600*1000*1800 มม.</t>
  </si>
  <si>
    <t xml:space="preserve">ตู้ล็อกเกอร์ขนาด 400*1200*1800 มม. </t>
  </si>
  <si>
    <t>ตู้โมบาย</t>
  </si>
  <si>
    <t xml:space="preserve">เครื่องลดความชื้น </t>
  </si>
  <si>
    <t>เครื่องวัดอุณหภูมิ</t>
  </si>
  <si>
    <t>ค่าภาษี</t>
  </si>
  <si>
    <t>รวมหน้า 1</t>
  </si>
  <si>
    <t>สรุปค่างาน หน้า 1</t>
  </si>
  <si>
    <t>ตร.ม.</t>
  </si>
  <si>
    <t>ตร.ฟ.</t>
  </si>
  <si>
    <t>9(F-4) โต๊ะปฏิบัติการติดผนังพร้อมโต๊ะวางเครื่องชั่ง</t>
  </si>
  <si>
    <t>จ้างจัดตั้งห้องปฏิบัติการเคมีรังสี</t>
  </si>
  <si>
    <t>9(F-1) โต๊ะปฏิบัติการกลางพร้อมชั้นวางของและอ่างล้าง ขนาด 3100x1500x850 มม.</t>
  </si>
  <si>
    <t>9(F-2) โต๊ะปฏิบัติการติดผนังพร้อมอ่างล้าง ขนาด 3000x750x800 มม.</t>
  </si>
  <si>
    <t>9(F-3) โต๊ะปฏิบัติการติดผนังขนาด 5350x750x800 มม.</t>
  </si>
  <si>
    <t>และตู้แขวนลอยขนาด 4200x750x800 มม.</t>
  </si>
  <si>
    <t>9(F-5) ตู้ดูดควันไอสารเคมี ขนาด 1800*990*2450 มม.</t>
  </si>
  <si>
    <t>9(F-6) ตู้ดูดควันไอสารเคมี ขนาด 2000*990*2450 มม.</t>
  </si>
  <si>
    <t>9(F-7) ตู้เก็บสารเคมีประเภทกัดกร่อนพร้อมระบบระบายไอสารเคมี ขนาด 1000*550*1660 มม.</t>
  </si>
  <si>
    <t>9(F-8) ตู้เก็บสารเคมีประเภทไวไฟ ขนาด 1092*457*1651 มม.</t>
  </si>
  <si>
    <t>9(F-9) ตู้เก็บสารเคมีไม้ ขนาด 1000*600*1800 มม.</t>
  </si>
  <si>
    <t>9(F-10) ตู้เก็บเครื่องแก้ว ขนาด 1000*600*1800 มม.</t>
  </si>
  <si>
    <t>9(F-11) Storage Trays ขนาด 1060*450*1800 มม.</t>
  </si>
  <si>
    <t xml:space="preserve">9(F-12) ชั้นสแตนเลสตากอุปกรณ์และเครื่องแก้ว ขนาด 1200*600*1920 มม. </t>
  </si>
  <si>
    <t>9(F-13) ตู้เก็บเสื้อกาวน์ ขนาด 900*600*1800 มม.</t>
  </si>
  <si>
    <t>9(F-14) ชุดล้างตัวล้างตาฉุกเฉิน ขนาด 770*2259 มม.</t>
  </si>
  <si>
    <t>9(F-15) ฉากกั้นอะคลิลิค ขนาด 32*750*2000 มม.</t>
  </si>
  <si>
    <t xml:space="preserve">9(F-16) เก้าอี้ปฏิบัติการ ขนาด 570*570*470-700 มม. </t>
  </si>
  <si>
    <t>ระบบ Access control แบบ Finger scan และ Password</t>
  </si>
  <si>
    <t>แบบ ปร.5(ข)</t>
  </si>
  <si>
    <t>แบบเลขที่</t>
  </si>
  <si>
    <t>แบบโครงการห้องปฏิบัติการเคมีรังสี</t>
  </si>
  <si>
    <t xml:space="preserve">จำนวน </t>
  </si>
  <si>
    <t>งานปรับปรุงห้องปฏิบัติการฯ ชั้น 9</t>
  </si>
  <si>
    <t>งานครุภัณฑ์ประกอบห้องปฏิบัติการฯ ชั้น 9</t>
  </si>
  <si>
    <t>หมวดงานปรับปรุงห้องปฏิบัติการเคมีรังสี ชั้น 9</t>
  </si>
  <si>
    <t>งานสถาปัตยกรรม</t>
  </si>
  <si>
    <t>งานพื้นและประตูหน้าต่าง</t>
  </si>
  <si>
    <t>งานติดตั้งฟิล์มช่องแสงและบานหน้าต่าง</t>
  </si>
  <si>
    <t>งานติดฟิล์มบานประตู</t>
  </si>
  <si>
    <t>28</t>
  </si>
  <si>
    <t>งานไฟฟ้า (พร้อมติดตั้ง)</t>
  </si>
  <si>
    <t>สายไฟ THW เบอร์ 4 (ตู้ดูดควันและตู้เก็บสารเคมี)</t>
  </si>
  <si>
    <t>สายไฟ THW เบอร์ 2.5 (โต๊ะปฏิบัติการ)</t>
  </si>
  <si>
    <t>ท่อ Flex โลหะ ร้อยสายไฟ</t>
  </si>
  <si>
    <t>กล่องเต้ารับไฟฟ้าคู่แบบทนกรด-ด่าง ทำด้วย Polypropylene (PP)</t>
  </si>
  <si>
    <t>เต้ารับไฟฟ้าคู่ (Universal type) ขนาด 16A, 250V มีขาดิน พร้อมฝาที่โต๊ะปฏิบัติการ</t>
  </si>
  <si>
    <t>85</t>
  </si>
  <si>
    <t>63</t>
  </si>
  <si>
    <t>148</t>
  </si>
  <si>
    <t>4</t>
  </si>
  <si>
    <t>16</t>
  </si>
  <si>
    <t>เมตร</t>
  </si>
  <si>
    <t>งานสุขาภิบาล</t>
  </si>
  <si>
    <t>ท่อน้ำดีหลัก PVC 3/4"</t>
  </si>
  <si>
    <t>ท่อน้ำดีย่อย PVC 1/2"</t>
  </si>
  <si>
    <t>ท่อน้ำเสียหลัก PVC 3"</t>
  </si>
  <si>
    <t>ท่อน้ำเสียย่อย PVC 3/2"</t>
  </si>
  <si>
    <t>อุปกรณ์ข้อต่อ ข้องอ</t>
  </si>
  <si>
    <t>3</t>
  </si>
  <si>
    <t>งานครุภัณฑ์ประกอบห้องปฏิบัติการเคมีรังสี ชั้น 9</t>
  </si>
  <si>
    <t>งานปูพื้นโพลียูรีเทน (PU) หนา 3 มม. (เหมา)</t>
  </si>
  <si>
    <t>ห้อง Chemical Laboratory for IDARSL (ห้อง 50)</t>
  </si>
  <si>
    <t>ผนังกั้นห้องผนังยิบซั่มและช่องกระจก พร้อมประตูบานเปิดกระจก</t>
  </si>
  <si>
    <t>เงื่อนไขการใช้ตาราง Factor F</t>
  </si>
  <si>
    <t>เงินล่วงหน้าจ่าย           0%</t>
  </si>
  <si>
    <t>เงินประกันผลงานหัก     0%</t>
  </si>
  <si>
    <t>ดอกเบี้ยเงินกู้              7%</t>
  </si>
  <si>
    <t>ค่าภาษีมูลค่าเพิ่ม         7%</t>
  </si>
  <si>
    <t>แบบ ปร.4 ปร.5   ทั้งหมด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</si>
</sst>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_-* #,##0.0000_-;\-* #,##0.0000_-;_-* &quot;-&quot;????_-;_-@_-"/>
    <numFmt numFmtId="233" formatCode="[$-409]dddd\,\ mmmm\ d\,\ yyyy"/>
    <numFmt numFmtId="234" formatCode="0.00000"/>
    <numFmt numFmtId="235" formatCode="_(* #,##0.0000_);_(* \(#,##0.0000\);_(* &quot;-&quot;????_);_(@_)"/>
    <numFmt numFmtId="236" formatCode="&quot;$&quot;#,##0.00"/>
    <numFmt numFmtId="237" formatCode="_([$THB]\ * #,##0.00_);_([$THB]\ * \(#,##0.00\);_([$THB]\ * &quot;-&quot;??_);_(@_)"/>
    <numFmt numFmtId="238" formatCode="0.00000000"/>
    <numFmt numFmtId="239" formatCode="0.0000000"/>
    <numFmt numFmtId="240" formatCode="0.000000"/>
  </numFmts>
  <fonts count="70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0"/>
      <color indexed="12"/>
      <name val="Arial"/>
      <family val="2"/>
    </font>
    <font>
      <sz val="15.5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63"/>
      <name val="Arial"/>
      <family val="2"/>
    </font>
    <font>
      <b/>
      <sz val="16"/>
      <color indexed="8"/>
      <name val="Symbol"/>
      <family val="1"/>
    </font>
    <font>
      <sz val="3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name val="Arial"/>
      <family val="2"/>
    </font>
    <font>
      <sz val="12"/>
      <color indexed="8"/>
      <name val="TH SarabunPSK"/>
      <family val="2"/>
    </font>
    <font>
      <b/>
      <sz val="18"/>
      <name val="TH SarabunPSK"/>
      <family val="2"/>
    </font>
    <font>
      <sz val="16"/>
      <name val="Arial"/>
      <family val="2"/>
    </font>
    <font>
      <sz val="14"/>
      <name val="Wingdings 2"/>
      <family val="1"/>
    </font>
    <font>
      <sz val="14"/>
      <name val="Arial"/>
      <family val="2"/>
    </font>
    <font>
      <b/>
      <u val="single"/>
      <sz val="14"/>
      <name val="TH SarabunPSK"/>
      <family val="2"/>
    </font>
    <font>
      <sz val="8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2" borderId="0" applyNumberFormat="0" applyBorder="0" applyAlignment="0" applyProtection="0"/>
    <xf numFmtId="0" fontId="51" fillId="20" borderId="0" applyNumberFormat="0" applyBorder="0" applyAlignment="0" applyProtection="0"/>
    <xf numFmtId="0" fontId="51" fillId="25" borderId="0" applyNumberFormat="0" applyBorder="0" applyAlignment="0" applyProtection="0"/>
    <xf numFmtId="0" fontId="5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0" borderId="1" applyNumberFormat="0" applyAlignment="0" applyProtection="0"/>
    <xf numFmtId="0" fontId="1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3" borderId="7" applyNumberFormat="0" applyFont="0" applyAlignment="0" applyProtection="0"/>
    <xf numFmtId="0" fontId="23" fillId="3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2" fillId="34" borderId="10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5" borderId="11" applyNumberFormat="0" applyAlignment="0" applyProtection="0"/>
    <xf numFmtId="0" fontId="57" fillId="0" borderId="12" applyNumberFormat="0" applyFill="0" applyAlignment="0" applyProtection="0"/>
    <xf numFmtId="0" fontId="58" fillId="36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59" fillId="37" borderId="10" applyNumberFormat="0" applyAlignment="0" applyProtection="0"/>
    <xf numFmtId="0" fontId="60" fillId="38" borderId="0" applyNumberFormat="0" applyBorder="0" applyAlignment="0" applyProtection="0"/>
    <xf numFmtId="0" fontId="61" fillId="0" borderId="13" applyNumberFormat="0" applyFill="0" applyAlignment="0" applyProtection="0"/>
    <xf numFmtId="0" fontId="62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63" fillId="34" borderId="14" applyNumberFormat="0" applyAlignment="0" applyProtection="0"/>
    <xf numFmtId="0" fontId="0" fillId="46" borderId="15" applyNumberFormat="0" applyFont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6" fillId="0" borderId="0" applyNumberFormat="0" applyFill="0" applyBorder="0" applyAlignment="0" applyProtection="0"/>
  </cellStyleXfs>
  <cellXfs count="8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209" fontId="1" fillId="0" borderId="0" xfId="6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09" fontId="1" fillId="0" borderId="0" xfId="60" applyNumberFormat="1" applyFont="1" applyBorder="1" applyAlignment="1">
      <alignment/>
    </xf>
    <xf numFmtId="209" fontId="28" fillId="0" borderId="0" xfId="60" applyNumberFormat="1" applyFont="1" applyBorder="1" applyAlignment="1">
      <alignment/>
    </xf>
    <xf numFmtId="0" fontId="5" fillId="0" borderId="0" xfId="0" applyFont="1" applyFill="1" applyAlignment="1">
      <alignment/>
    </xf>
    <xf numFmtId="43" fontId="4" fillId="0" borderId="19" xfId="6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43" fontId="5" fillId="0" borderId="20" xfId="60" applyFont="1" applyFill="1" applyBorder="1" applyAlignment="1">
      <alignment horizontal="center"/>
    </xf>
    <xf numFmtId="43" fontId="5" fillId="0" borderId="21" xfId="60" applyFont="1" applyFill="1" applyBorder="1" applyAlignment="1" applyProtection="1">
      <alignment horizontal="center"/>
      <protection locked="0"/>
    </xf>
    <xf numFmtId="43" fontId="5" fillId="0" borderId="22" xfId="60" applyFont="1" applyFill="1" applyBorder="1" applyAlignment="1">
      <alignment horizontal="center"/>
    </xf>
    <xf numFmtId="43" fontId="5" fillId="0" borderId="21" xfId="60" applyFont="1" applyFill="1" applyBorder="1" applyAlignment="1" applyProtection="1">
      <alignment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43" fontId="5" fillId="0" borderId="21" xfId="6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43" fontId="4" fillId="0" borderId="20" xfId="60" applyFont="1" applyFill="1" applyBorder="1" applyAlignment="1">
      <alignment horizontal="center"/>
    </xf>
    <xf numFmtId="43" fontId="4" fillId="0" borderId="22" xfId="6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43" fontId="5" fillId="0" borderId="26" xfId="60" applyFont="1" applyFill="1" applyBorder="1" applyAlignment="1">
      <alignment horizontal="center"/>
    </xf>
    <xf numFmtId="43" fontId="4" fillId="0" borderId="27" xfId="6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209" fontId="5" fillId="0" borderId="0" xfId="6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6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43" fontId="4" fillId="0" borderId="0" xfId="6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43" fontId="5" fillId="0" borderId="24" xfId="60" applyFont="1" applyFill="1" applyBorder="1" applyAlignment="1">
      <alignment horizontal="center"/>
    </xf>
    <xf numFmtId="0" fontId="5" fillId="0" borderId="21" xfId="0" applyFont="1" applyFill="1" applyBorder="1" applyAlignment="1" applyProtection="1">
      <alignment horizontal="center"/>
      <protection locked="0"/>
    </xf>
    <xf numFmtId="43" fontId="5" fillId="0" borderId="24" xfId="60" applyFont="1" applyFill="1" applyBorder="1" applyAlignment="1" applyProtection="1">
      <alignment horizontal="center"/>
      <protection locked="0"/>
    </xf>
    <xf numFmtId="194" fontId="5" fillId="0" borderId="21" xfId="60" applyNumberFormat="1" applyFont="1" applyFill="1" applyBorder="1" applyAlignment="1" applyProtection="1">
      <alignment/>
      <protection locked="0"/>
    </xf>
    <xf numFmtId="43" fontId="5" fillId="0" borderId="26" xfId="60" applyFont="1" applyFill="1" applyBorder="1" applyAlignment="1" applyProtection="1">
      <alignment horizontal="center"/>
      <protection locked="0"/>
    </xf>
    <xf numFmtId="43" fontId="5" fillId="0" borderId="26" xfId="60" applyFont="1" applyFill="1" applyBorder="1" applyAlignment="1" applyProtection="1">
      <alignment/>
      <protection locked="0"/>
    </xf>
    <xf numFmtId="215" fontId="5" fillId="0" borderId="23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43" fontId="5" fillId="0" borderId="25" xfId="60" applyFont="1" applyFill="1" applyBorder="1" applyAlignment="1" applyProtection="1">
      <alignment horizontal="center"/>
      <protection locked="0"/>
    </xf>
    <xf numFmtId="194" fontId="5" fillId="0" borderId="25" xfId="60" applyNumberFormat="1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43" fontId="4" fillId="0" borderId="21" xfId="60" applyFont="1" applyFill="1" applyBorder="1" applyAlignment="1" applyProtection="1">
      <alignment/>
      <protection locked="0"/>
    </xf>
    <xf numFmtId="43" fontId="4" fillId="0" borderId="25" xfId="60" applyFont="1" applyFill="1" applyBorder="1" applyAlignment="1" applyProtection="1">
      <alignment horizontal="center"/>
      <protection locked="0"/>
    </xf>
    <xf numFmtId="43" fontId="4" fillId="0" borderId="21" xfId="60" applyFont="1" applyFill="1" applyBorder="1" applyAlignment="1" applyProtection="1">
      <alignment horizontal="center"/>
      <protection locked="0"/>
    </xf>
    <xf numFmtId="215" fontId="5" fillId="0" borderId="23" xfId="0" applyNumberFormat="1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215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209" fontId="4" fillId="0" borderId="32" xfId="6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43" fontId="4" fillId="0" borderId="32" xfId="60" applyFont="1" applyFill="1" applyBorder="1" applyAlignment="1" applyProtection="1">
      <alignment/>
      <protection locked="0"/>
    </xf>
    <xf numFmtId="194" fontId="5" fillId="0" borderId="33" xfId="6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67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3" fontId="4" fillId="0" borderId="19" xfId="6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43" fontId="5" fillId="0" borderId="20" xfId="60" applyFont="1" applyFill="1" applyBorder="1" applyAlignment="1" applyProtection="1">
      <alignment horizontal="center"/>
      <protection/>
    </xf>
    <xf numFmtId="43" fontId="5" fillId="0" borderId="21" xfId="60" applyFont="1" applyFill="1" applyBorder="1" applyAlignment="1" applyProtection="1">
      <alignment horizontal="center"/>
      <protection/>
    </xf>
    <xf numFmtId="43" fontId="5" fillId="0" borderId="22" xfId="6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43" fontId="4" fillId="0" borderId="20" xfId="60" applyFont="1" applyFill="1" applyBorder="1" applyAlignment="1" applyProtection="1">
      <alignment horizontal="center"/>
      <protection/>
    </xf>
    <xf numFmtId="43" fontId="4" fillId="0" borderId="22" xfId="6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43" fontId="5" fillId="0" borderId="26" xfId="60" applyFont="1" applyFill="1" applyBorder="1" applyAlignment="1" applyProtection="1">
      <alignment horizontal="center"/>
      <protection/>
    </xf>
    <xf numFmtId="43" fontId="4" fillId="0" borderId="27" xfId="6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209" fontId="5" fillId="0" borderId="0" xfId="60" applyNumberFormat="1" applyFont="1" applyFill="1" applyAlignment="1" applyProtection="1">
      <alignment/>
      <protection/>
    </xf>
    <xf numFmtId="43" fontId="5" fillId="0" borderId="0" xfId="60" applyFont="1" applyFill="1" applyAlignment="1" applyProtection="1">
      <alignment/>
      <protection/>
    </xf>
    <xf numFmtId="43" fontId="5" fillId="0" borderId="0" xfId="6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97" applyFont="1" applyFill="1" applyBorder="1" applyProtection="1">
      <alignment/>
      <protection/>
    </xf>
    <xf numFmtId="0" fontId="5" fillId="0" borderId="0" xfId="97" applyFont="1" applyFill="1" applyBorder="1" applyProtection="1">
      <alignment/>
      <protection/>
    </xf>
    <xf numFmtId="209" fontId="5" fillId="0" borderId="0" xfId="6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3" fontId="5" fillId="0" borderId="0" xfId="60" applyFont="1" applyFill="1" applyBorder="1" applyAlignment="1" applyProtection="1">
      <alignment/>
      <protection/>
    </xf>
    <xf numFmtId="43" fontId="5" fillId="0" borderId="0" xfId="60" applyFont="1" applyFill="1" applyBorder="1" applyAlignment="1" applyProtection="1">
      <alignment horizontal="center"/>
      <protection/>
    </xf>
    <xf numFmtId="214" fontId="4" fillId="0" borderId="0" xfId="60" applyNumberFormat="1" applyFont="1" applyFill="1" applyBorder="1" applyAlignment="1" applyProtection="1">
      <alignment/>
      <protection/>
    </xf>
    <xf numFmtId="49" fontId="4" fillId="0" borderId="0" xfId="97" applyNumberFormat="1" applyFont="1" applyFill="1" applyBorder="1" applyAlignment="1" applyProtection="1">
      <alignment horizontal="left"/>
      <protection/>
    </xf>
    <xf numFmtId="0" fontId="4" fillId="0" borderId="0" xfId="97" applyFont="1" applyFill="1" applyBorder="1" applyAlignment="1" applyProtection="1">
      <alignment horizontal="center"/>
      <protection/>
    </xf>
    <xf numFmtId="194" fontId="4" fillId="0" borderId="0" xfId="60" applyNumberFormat="1" applyFont="1" applyFill="1" applyBorder="1" applyAlignment="1" applyProtection="1">
      <alignment/>
      <protection/>
    </xf>
    <xf numFmtId="215" fontId="5" fillId="0" borderId="34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3" fontId="4" fillId="0" borderId="0" xfId="60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210" fontId="5" fillId="0" borderId="0" xfId="0" applyNumberFormat="1" applyFont="1" applyFill="1" applyBorder="1" applyAlignment="1" applyProtection="1">
      <alignment horizontal="left"/>
      <protection/>
    </xf>
    <xf numFmtId="43" fontId="5" fillId="0" borderId="21" xfId="6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3" fontId="4" fillId="0" borderId="0" xfId="6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209" fontId="5" fillId="0" borderId="21" xfId="6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209" fontId="5" fillId="0" borderId="35" xfId="6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09" fontId="5" fillId="0" borderId="0" xfId="60" applyNumberFormat="1" applyFont="1" applyFill="1" applyAlignment="1">
      <alignment/>
    </xf>
    <xf numFmtId="43" fontId="5" fillId="0" borderId="20" xfId="60" applyNumberFormat="1" applyFont="1" applyFill="1" applyBorder="1" applyAlignment="1" applyProtection="1">
      <alignment horizontal="center" vertical="center"/>
      <protection/>
    </xf>
    <xf numFmtId="43" fontId="5" fillId="0" borderId="21" xfId="60" applyNumberFormat="1" applyFont="1" applyFill="1" applyBorder="1" applyAlignment="1" applyProtection="1">
      <alignment horizontal="center" vertical="center"/>
      <protection/>
    </xf>
    <xf numFmtId="43" fontId="4" fillId="0" borderId="20" xfId="60" applyNumberFormat="1" applyFont="1" applyFill="1" applyBorder="1" applyAlignment="1" applyProtection="1">
      <alignment horizontal="center" vertical="center"/>
      <protection/>
    </xf>
    <xf numFmtId="43" fontId="5" fillId="0" borderId="26" xfId="60" applyNumberFormat="1" applyFont="1" applyFill="1" applyBorder="1" applyAlignment="1" applyProtection="1">
      <alignment horizontal="center" vertical="center"/>
      <protection/>
    </xf>
    <xf numFmtId="0" fontId="30" fillId="0" borderId="0" xfId="96" applyFont="1" applyFill="1" applyBorder="1" applyAlignment="1" applyProtection="1">
      <alignment horizontal="center"/>
      <protection locked="0"/>
    </xf>
    <xf numFmtId="0" fontId="30" fillId="0" borderId="0" xfId="96" applyFont="1" applyFill="1" applyAlignment="1" applyProtection="1">
      <alignment horizontal="center"/>
      <protection locked="0"/>
    </xf>
    <xf numFmtId="43" fontId="30" fillId="0" borderId="0" xfId="63" applyFont="1" applyFill="1" applyAlignment="1" applyProtection="1">
      <alignment horizontal="center"/>
      <protection locked="0"/>
    </xf>
    <xf numFmtId="43" fontId="1" fillId="0" borderId="0" xfId="63" applyFont="1" applyFill="1" applyAlignment="1" applyProtection="1">
      <alignment/>
      <protection locked="0"/>
    </xf>
    <xf numFmtId="0" fontId="32" fillId="0" borderId="36" xfId="96" applyFont="1" applyFill="1" applyBorder="1" applyAlignment="1" applyProtection="1">
      <alignment horizontal="center" vertical="center"/>
      <protection/>
    </xf>
    <xf numFmtId="0" fontId="32" fillId="0" borderId="37" xfId="96" applyFont="1" applyFill="1" applyBorder="1" applyAlignment="1" applyProtection="1">
      <alignment horizontal="center" vertical="center"/>
      <protection/>
    </xf>
    <xf numFmtId="10" fontId="30" fillId="0" borderId="38" xfId="96" applyNumberFormat="1" applyFont="1" applyFill="1" applyBorder="1" applyAlignment="1" applyProtection="1">
      <alignment horizontal="center"/>
      <protection/>
    </xf>
    <xf numFmtId="0" fontId="30" fillId="0" borderId="20" xfId="96" applyFont="1" applyFill="1" applyBorder="1" applyAlignment="1" applyProtection="1">
      <alignment horizontal="center"/>
      <protection/>
    </xf>
    <xf numFmtId="0" fontId="30" fillId="0" borderId="39" xfId="96" applyFont="1" applyFill="1" applyBorder="1" applyAlignment="1" applyProtection="1">
      <alignment horizontal="center"/>
      <protection/>
    </xf>
    <xf numFmtId="43" fontId="30" fillId="0" borderId="0" xfId="96" applyNumberFormat="1" applyFont="1" applyFill="1" applyAlignment="1" applyProtection="1">
      <alignment horizontal="center"/>
      <protection locked="0"/>
    </xf>
    <xf numFmtId="43" fontId="30" fillId="0" borderId="20" xfId="63" applyFont="1" applyFill="1" applyBorder="1" applyAlignment="1" applyProtection="1">
      <alignment horizontal="center"/>
      <protection locked="0"/>
    </xf>
    <xf numFmtId="0" fontId="30" fillId="0" borderId="39" xfId="96" applyFont="1" applyFill="1" applyBorder="1" applyAlignment="1" applyProtection="1">
      <alignment/>
      <protection locked="0"/>
    </xf>
    <xf numFmtId="43" fontId="30" fillId="0" borderId="21" xfId="63" applyFont="1" applyFill="1" applyBorder="1" applyAlignment="1" applyProtection="1">
      <alignment horizontal="center"/>
      <protection locked="0"/>
    </xf>
    <xf numFmtId="0" fontId="30" fillId="0" borderId="21" xfId="96" applyFont="1" applyFill="1" applyBorder="1" applyAlignment="1" applyProtection="1">
      <alignment horizontal="center"/>
      <protection/>
    </xf>
    <xf numFmtId="203" fontId="30" fillId="0" borderId="39" xfId="96" applyNumberFormat="1" applyFont="1" applyFill="1" applyBorder="1" applyAlignment="1" applyProtection="1">
      <alignment horizontal="center"/>
      <protection/>
    </xf>
    <xf numFmtId="213" fontId="30" fillId="0" borderId="39" xfId="63" applyNumberFormat="1" applyFont="1" applyFill="1" applyBorder="1" applyAlignment="1" applyProtection="1">
      <alignment/>
      <protection locked="0"/>
    </xf>
    <xf numFmtId="0" fontId="30" fillId="0" borderId="0" xfId="96" applyFont="1" applyFill="1" applyAlignment="1" applyProtection="1">
      <alignment horizontal="left"/>
      <protection locked="0"/>
    </xf>
    <xf numFmtId="43" fontId="30" fillId="0" borderId="0" xfId="96" applyNumberFormat="1" applyFont="1" applyFill="1" applyAlignment="1" applyProtection="1">
      <alignment horizontal="left"/>
      <protection locked="0"/>
    </xf>
    <xf numFmtId="43" fontId="34" fillId="0" borderId="0" xfId="63" applyFont="1" applyFill="1" applyAlignment="1" applyProtection="1">
      <alignment/>
      <protection locked="0"/>
    </xf>
    <xf numFmtId="203" fontId="30" fillId="0" borderId="0" xfId="96" applyNumberFormat="1" applyFont="1" applyFill="1" applyAlignment="1" applyProtection="1">
      <alignment horizontal="left"/>
      <protection locked="0"/>
    </xf>
    <xf numFmtId="43" fontId="30" fillId="0" borderId="21" xfId="63" applyFont="1" applyFill="1" applyBorder="1" applyAlignment="1" applyProtection="1">
      <alignment horizontal="center" vertical="center"/>
      <protection locked="0"/>
    </xf>
    <xf numFmtId="0" fontId="30" fillId="0" borderId="21" xfId="96" applyFont="1" applyFill="1" applyBorder="1" applyAlignment="1" applyProtection="1">
      <alignment horizontal="center" vertical="center"/>
      <protection/>
    </xf>
    <xf numFmtId="0" fontId="30" fillId="0" borderId="0" xfId="96" applyFont="1" applyFill="1" applyBorder="1" applyAlignment="1" applyProtection="1">
      <alignment horizontal="center" vertical="center"/>
      <protection/>
    </xf>
    <xf numFmtId="0" fontId="39" fillId="0" borderId="40" xfId="96" applyFont="1" applyFill="1" applyBorder="1" applyAlignment="1" applyProtection="1">
      <alignment horizontal="left"/>
      <protection/>
    </xf>
    <xf numFmtId="0" fontId="30" fillId="0" borderId="40" xfId="96" applyFont="1" applyFill="1" applyBorder="1" applyAlignment="1" applyProtection="1">
      <alignment horizontal="right"/>
      <protection/>
    </xf>
    <xf numFmtId="0" fontId="30" fillId="0" borderId="41" xfId="96" applyFont="1" applyFill="1" applyBorder="1" applyAlignment="1" applyProtection="1">
      <alignment horizontal="center" vertical="top"/>
      <protection/>
    </xf>
    <xf numFmtId="0" fontId="39" fillId="0" borderId="0" xfId="96" applyFont="1" applyFill="1" applyBorder="1" applyAlignment="1" applyProtection="1">
      <alignment horizontal="left"/>
      <protection/>
    </xf>
    <xf numFmtId="0" fontId="30" fillId="0" borderId="0" xfId="96" applyFont="1" applyFill="1" applyBorder="1" applyAlignment="1" applyProtection="1">
      <alignment horizontal="right"/>
      <protection/>
    </xf>
    <xf numFmtId="232" fontId="30" fillId="0" borderId="0" xfId="96" applyNumberFormat="1" applyFont="1" applyFill="1" applyAlignment="1" applyProtection="1">
      <alignment horizontal="left"/>
      <protection locked="0"/>
    </xf>
    <xf numFmtId="213" fontId="30" fillId="47" borderId="0" xfId="96" applyNumberFormat="1" applyFont="1" applyFill="1" applyAlignment="1" applyProtection="1">
      <alignment horizontal="left"/>
      <protection locked="0"/>
    </xf>
    <xf numFmtId="203" fontId="30" fillId="0" borderId="39" xfId="96" applyNumberFormat="1" applyFont="1" applyFill="1" applyBorder="1" applyAlignment="1" applyProtection="1">
      <alignment/>
      <protection locked="0"/>
    </xf>
    <xf numFmtId="0" fontId="39" fillId="0" borderId="42" xfId="96" applyFont="1" applyFill="1" applyBorder="1" applyAlignment="1" applyProtection="1">
      <alignment horizontal="left"/>
      <protection/>
    </xf>
    <xf numFmtId="0" fontId="30" fillId="0" borderId="42" xfId="96" applyFont="1" applyFill="1" applyBorder="1" applyAlignment="1" applyProtection="1">
      <alignment horizontal="right"/>
      <protection/>
    </xf>
    <xf numFmtId="0" fontId="30" fillId="0" borderId="41" xfId="96" applyFont="1" applyFill="1" applyBorder="1" applyAlignment="1" applyProtection="1">
      <alignment horizontal="left"/>
      <protection/>
    </xf>
    <xf numFmtId="0" fontId="39" fillId="0" borderId="43" xfId="96" applyFont="1" applyFill="1" applyBorder="1" applyAlignment="1" applyProtection="1">
      <alignment horizontal="center" vertical="top"/>
      <protection/>
    </xf>
    <xf numFmtId="0" fontId="30" fillId="0" borderId="40" xfId="96" applyFont="1" applyFill="1" applyBorder="1" applyAlignment="1" applyProtection="1">
      <alignment horizontal="left" vertical="center"/>
      <protection/>
    </xf>
    <xf numFmtId="0" fontId="30" fillId="0" borderId="44" xfId="96" applyFont="1" applyFill="1" applyBorder="1" applyAlignment="1" applyProtection="1">
      <alignment horizontal="left" vertical="center"/>
      <protection/>
    </xf>
    <xf numFmtId="0" fontId="41" fillId="0" borderId="41" xfId="96" applyFont="1" applyFill="1" applyBorder="1" applyAlignment="1" applyProtection="1">
      <alignment horizontal="center" vertical="top"/>
      <protection/>
    </xf>
    <xf numFmtId="0" fontId="41" fillId="0" borderId="0" xfId="96" applyFont="1" applyFill="1" applyBorder="1" applyAlignment="1" applyProtection="1">
      <alignment horizontal="right" vertical="center"/>
      <protection/>
    </xf>
    <xf numFmtId="203" fontId="41" fillId="0" borderId="42" xfId="96" applyNumberFormat="1" applyFont="1" applyFill="1" applyBorder="1" applyAlignment="1" applyProtection="1">
      <alignment horizontal="center" vertical="center"/>
      <protection/>
    </xf>
    <xf numFmtId="0" fontId="41" fillId="0" borderId="42" xfId="96" applyFont="1" applyFill="1" applyBorder="1" applyAlignment="1" applyProtection="1">
      <alignment horizontal="center" vertical="center"/>
      <protection/>
    </xf>
    <xf numFmtId="213" fontId="41" fillId="0" borderId="42" xfId="63" applyNumberFormat="1" applyFont="1" applyFill="1" applyBorder="1" applyAlignment="1" applyProtection="1">
      <alignment horizontal="left" vertical="center"/>
      <protection/>
    </xf>
    <xf numFmtId="43" fontId="41" fillId="0" borderId="42" xfId="63" applyFont="1" applyFill="1" applyBorder="1" applyAlignment="1" applyProtection="1">
      <alignment horizontal="center" vertical="center"/>
      <protection/>
    </xf>
    <xf numFmtId="43" fontId="41" fillId="0" borderId="42" xfId="96" applyNumberFormat="1" applyFont="1" applyFill="1" applyBorder="1" applyAlignment="1" applyProtection="1">
      <alignment horizontal="left" vertical="center"/>
      <protection/>
    </xf>
    <xf numFmtId="0" fontId="41" fillId="0" borderId="38" xfId="96" applyFont="1" applyFill="1" applyBorder="1" applyAlignment="1" applyProtection="1">
      <alignment horizontal="left" vertical="center"/>
      <protection/>
    </xf>
    <xf numFmtId="0" fontId="41" fillId="0" borderId="0" xfId="96" applyFont="1" applyFill="1" applyBorder="1" applyAlignment="1" applyProtection="1">
      <alignment horizontal="center" vertical="center"/>
      <protection/>
    </xf>
    <xf numFmtId="43" fontId="41" fillId="0" borderId="0" xfId="96" applyNumberFormat="1" applyFont="1" applyFill="1" applyBorder="1" applyAlignment="1" applyProtection="1">
      <alignment horizontal="center" vertical="center"/>
      <protection/>
    </xf>
    <xf numFmtId="0" fontId="41" fillId="0" borderId="0" xfId="96" applyFont="1" applyFill="1" applyBorder="1" applyAlignment="1" applyProtection="1">
      <alignment horizontal="left" vertical="center"/>
      <protection/>
    </xf>
    <xf numFmtId="0" fontId="41" fillId="0" borderId="38" xfId="96" applyFont="1" applyFill="1" applyBorder="1" applyAlignment="1" applyProtection="1">
      <alignment horizontal="center" vertical="center"/>
      <protection/>
    </xf>
    <xf numFmtId="0" fontId="32" fillId="0" borderId="0" xfId="96" applyFont="1" applyFill="1" applyBorder="1" applyAlignment="1" applyProtection="1">
      <alignment horizontal="right" vertical="center"/>
      <protection/>
    </xf>
    <xf numFmtId="0" fontId="41" fillId="0" borderId="38" xfId="96" applyFont="1" applyFill="1" applyBorder="1" applyAlignment="1" applyProtection="1">
      <alignment/>
      <protection/>
    </xf>
    <xf numFmtId="0" fontId="30" fillId="0" borderId="0" xfId="96" applyFont="1" applyFill="1" applyBorder="1" applyAlignment="1" applyProtection="1">
      <alignment horizontal="right"/>
      <protection locked="0"/>
    </xf>
    <xf numFmtId="0" fontId="31" fillId="0" borderId="0" xfId="96" applyFont="1" applyFill="1" applyBorder="1" applyAlignment="1" applyProtection="1">
      <alignment horizontal="left" vertical="center"/>
      <protection/>
    </xf>
    <xf numFmtId="0" fontId="31" fillId="0" borderId="0" xfId="96" applyFont="1" applyFill="1" applyBorder="1" applyAlignment="1" applyProtection="1">
      <alignment horizontal="center" vertical="center"/>
      <protection/>
    </xf>
    <xf numFmtId="43" fontId="31" fillId="0" borderId="0" xfId="96" applyNumberFormat="1" applyFont="1" applyFill="1" applyBorder="1" applyAlignment="1" applyProtection="1">
      <alignment horizontal="center" vertical="center"/>
      <protection/>
    </xf>
    <xf numFmtId="203" fontId="30" fillId="0" borderId="0" xfId="96" applyNumberFormat="1" applyFont="1" applyFill="1" applyBorder="1" applyAlignment="1" applyProtection="1">
      <alignment horizontal="right"/>
      <protection locked="0"/>
    </xf>
    <xf numFmtId="43" fontId="30" fillId="0" borderId="45" xfId="63" applyFont="1" applyFill="1" applyBorder="1" applyAlignment="1" applyProtection="1">
      <alignment horizontal="center"/>
      <protection locked="0"/>
    </xf>
    <xf numFmtId="0" fontId="30" fillId="0" borderId="46" xfId="96" applyFont="1" applyFill="1" applyBorder="1" applyAlignment="1" applyProtection="1">
      <alignment horizontal="center" vertical="top"/>
      <protection/>
    </xf>
    <xf numFmtId="0" fontId="30" fillId="0" borderId="47" xfId="96" applyFont="1" applyFill="1" applyBorder="1" applyAlignment="1" applyProtection="1">
      <alignment horizontal="center" vertical="center"/>
      <protection/>
    </xf>
    <xf numFmtId="0" fontId="30" fillId="0" borderId="45" xfId="96" applyFont="1" applyFill="1" applyBorder="1" applyAlignment="1" applyProtection="1">
      <alignment horizontal="center"/>
      <protection/>
    </xf>
    <xf numFmtId="0" fontId="30" fillId="0" borderId="48" xfId="96" applyFont="1" applyFill="1" applyBorder="1" applyAlignment="1" applyProtection="1">
      <alignment horizontal="center"/>
      <protection/>
    </xf>
    <xf numFmtId="0" fontId="30" fillId="0" borderId="0" xfId="96" applyFont="1" applyFill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 vertical="center"/>
    </xf>
    <xf numFmtId="43" fontId="4" fillId="0" borderId="0" xfId="60" applyFont="1" applyFill="1" applyBorder="1" applyAlignment="1">
      <alignment horizontal="center"/>
    </xf>
    <xf numFmtId="209" fontId="5" fillId="0" borderId="0" xfId="60" applyNumberFormat="1" applyFont="1" applyFill="1" applyAlignment="1">
      <alignment horizontal="center"/>
    </xf>
    <xf numFmtId="43" fontId="5" fillId="0" borderId="0" xfId="60" applyFont="1" applyFill="1" applyAlignment="1">
      <alignment/>
    </xf>
    <xf numFmtId="43" fontId="5" fillId="0" borderId="0" xfId="60" applyFont="1" applyFill="1" applyAlignment="1">
      <alignment horizontal="center"/>
    </xf>
    <xf numFmtId="43" fontId="4" fillId="0" borderId="32" xfId="0" applyNumberFormat="1" applyFont="1" applyFill="1" applyBorder="1" applyAlignment="1">
      <alignment/>
    </xf>
    <xf numFmtId="43" fontId="4" fillId="0" borderId="32" xfId="60" applyFont="1" applyFill="1" applyBorder="1" applyAlignment="1" applyProtection="1">
      <alignment horizontal="center"/>
      <protection locked="0"/>
    </xf>
    <xf numFmtId="43" fontId="4" fillId="0" borderId="49" xfId="60" applyFont="1" applyFill="1" applyBorder="1" applyAlignment="1" applyProtection="1">
      <alignment horizontal="center"/>
      <protection locked="0"/>
    </xf>
    <xf numFmtId="43" fontId="5" fillId="0" borderId="20" xfId="60" applyNumberFormat="1" applyFont="1" applyFill="1" applyBorder="1" applyAlignment="1">
      <alignment horizontal="center" vertical="center"/>
    </xf>
    <xf numFmtId="43" fontId="5" fillId="0" borderId="21" xfId="60" applyNumberFormat="1" applyFont="1" applyFill="1" applyBorder="1" applyAlignment="1">
      <alignment horizontal="center" vertical="center"/>
    </xf>
    <xf numFmtId="43" fontId="4" fillId="0" borderId="20" xfId="60" applyNumberFormat="1" applyFont="1" applyFill="1" applyBorder="1" applyAlignment="1">
      <alignment horizontal="center" vertical="center"/>
    </xf>
    <xf numFmtId="43" fontId="5" fillId="0" borderId="26" xfId="60" applyNumberFormat="1" applyFont="1" applyFill="1" applyBorder="1" applyAlignment="1">
      <alignment horizontal="center" vertical="center"/>
    </xf>
    <xf numFmtId="43" fontId="5" fillId="0" borderId="21" xfId="60" applyNumberFormat="1" applyFont="1" applyFill="1" applyBorder="1" applyAlignment="1" applyProtection="1">
      <alignment horizontal="center"/>
      <protection locked="0"/>
    </xf>
    <xf numFmtId="194" fontId="5" fillId="0" borderId="49" xfId="60" applyNumberFormat="1" applyFont="1" applyFill="1" applyBorder="1" applyAlignment="1" applyProtection="1">
      <alignment/>
      <protection locked="0"/>
    </xf>
    <xf numFmtId="194" fontId="5" fillId="0" borderId="32" xfId="60" applyNumberFormat="1" applyFont="1" applyFill="1" applyBorder="1" applyAlignment="1" applyProtection="1">
      <alignment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215" fontId="5" fillId="0" borderId="50" xfId="0" applyNumberFormat="1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right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209" fontId="4" fillId="0" borderId="49" xfId="60" applyNumberFormat="1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43" fontId="4" fillId="0" borderId="49" xfId="60" applyFont="1" applyFill="1" applyBorder="1" applyAlignment="1" applyProtection="1">
      <alignment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215" fontId="5" fillId="0" borderId="51" xfId="0" applyNumberFormat="1" applyFont="1" applyFill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right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center"/>
      <protection locked="0"/>
    </xf>
    <xf numFmtId="209" fontId="4" fillId="0" borderId="27" xfId="60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43" fontId="4" fillId="0" borderId="27" xfId="60" applyFont="1" applyFill="1" applyBorder="1" applyAlignment="1" applyProtection="1">
      <alignment/>
      <protection locked="0"/>
    </xf>
    <xf numFmtId="43" fontId="4" fillId="0" borderId="27" xfId="0" applyNumberFormat="1" applyFont="1" applyFill="1" applyBorder="1" applyAlignment="1">
      <alignment/>
    </xf>
    <xf numFmtId="43" fontId="4" fillId="0" borderId="27" xfId="60" applyFont="1" applyFill="1" applyBorder="1" applyAlignment="1" applyProtection="1">
      <alignment horizontal="center"/>
      <protection locked="0"/>
    </xf>
    <xf numFmtId="194" fontId="5" fillId="0" borderId="27" xfId="60" applyNumberFormat="1" applyFont="1" applyFill="1" applyBorder="1" applyAlignment="1" applyProtection="1">
      <alignment/>
      <protection locked="0"/>
    </xf>
    <xf numFmtId="194" fontId="5" fillId="0" borderId="53" xfId="60" applyNumberFormat="1" applyFont="1" applyFill="1" applyBorder="1" applyAlignment="1" applyProtection="1">
      <alignment/>
      <protection locked="0"/>
    </xf>
    <xf numFmtId="43" fontId="5" fillId="0" borderId="54" xfId="60" applyFont="1" applyFill="1" applyBorder="1" applyAlignment="1" applyProtection="1">
      <alignment horizontal="center"/>
      <protection locked="0"/>
    </xf>
    <xf numFmtId="194" fontId="5" fillId="0" borderId="26" xfId="6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67" fillId="0" borderId="0" xfId="0" applyFont="1" applyFill="1" applyAlignment="1">
      <alignment/>
    </xf>
    <xf numFmtId="43" fontId="4" fillId="0" borderId="21" xfId="60" applyNumberFormat="1" applyFont="1" applyFill="1" applyBorder="1" applyAlignment="1" applyProtection="1">
      <alignment horizontal="center"/>
      <protection locked="0"/>
    </xf>
    <xf numFmtId="43" fontId="5" fillId="0" borderId="26" xfId="60" applyNumberFormat="1" applyFont="1" applyFill="1" applyBorder="1" applyAlignment="1" applyProtection="1">
      <alignment horizontal="center"/>
      <protection locked="0"/>
    </xf>
    <xf numFmtId="203" fontId="42" fillId="48" borderId="55" xfId="96" applyNumberFormat="1" applyFont="1" applyFill="1" applyBorder="1" applyAlignment="1" applyProtection="1">
      <alignment horizontal="center" vertical="center"/>
      <protection/>
    </xf>
    <xf numFmtId="43" fontId="29" fillId="49" borderId="0" xfId="96" applyNumberFormat="1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22" xfId="0" applyFont="1" applyFill="1" applyBorder="1" applyAlignment="1">
      <alignment horizontal="right"/>
    </xf>
    <xf numFmtId="0" fontId="44" fillId="0" borderId="24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209" fontId="4" fillId="0" borderId="24" xfId="6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43" fontId="5" fillId="0" borderId="22" xfId="6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55" xfId="0" applyFont="1" applyFill="1" applyBorder="1" applyAlignment="1">
      <alignment/>
    </xf>
    <xf numFmtId="0" fontId="5" fillId="0" borderId="55" xfId="0" applyFont="1" applyFill="1" applyBorder="1" applyAlignment="1">
      <alignment horizontal="left"/>
    </xf>
    <xf numFmtId="209" fontId="4" fillId="0" borderId="56" xfId="60" applyNumberFormat="1" applyFont="1" applyFill="1" applyBorder="1" applyAlignment="1">
      <alignment horizontal="center" vertical="center" wrapText="1"/>
    </xf>
    <xf numFmtId="209" fontId="4" fillId="0" borderId="57" xfId="6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/>
    </xf>
    <xf numFmtId="43" fontId="5" fillId="0" borderId="58" xfId="60" applyFont="1" applyFill="1" applyBorder="1" applyAlignment="1">
      <alignment/>
    </xf>
    <xf numFmtId="213" fontId="5" fillId="0" borderId="58" xfId="60" applyNumberFormat="1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4" xfId="0" applyFont="1" applyFill="1" applyBorder="1" applyAlignment="1">
      <alignment horizontal="right"/>
    </xf>
    <xf numFmtId="43" fontId="5" fillId="0" borderId="21" xfId="0" applyNumberFormat="1" applyFont="1" applyFill="1" applyBorder="1" applyAlignment="1">
      <alignment/>
    </xf>
    <xf numFmtId="209" fontId="5" fillId="0" borderId="20" xfId="60" applyNumberFormat="1" applyFont="1" applyFill="1" applyBorder="1" applyAlignment="1">
      <alignment/>
    </xf>
    <xf numFmtId="10" fontId="5" fillId="0" borderId="59" xfId="0" applyNumberFormat="1" applyFont="1" applyFill="1" applyBorder="1" applyAlignment="1">
      <alignment horizontal="center" vertical="center"/>
    </xf>
    <xf numFmtId="10" fontId="5" fillId="0" borderId="25" xfId="0" applyNumberFormat="1" applyFont="1" applyFill="1" applyBorder="1" applyAlignment="1">
      <alignment horizontal="center" vertical="center"/>
    </xf>
    <xf numFmtId="10" fontId="5" fillId="0" borderId="6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56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209" fontId="5" fillId="0" borderId="0" xfId="6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/>
    </xf>
    <xf numFmtId="43" fontId="5" fillId="0" borderId="24" xfId="0" applyNumberFormat="1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210" fontId="5" fillId="0" borderId="54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09" fontId="5" fillId="0" borderId="0" xfId="60" applyNumberFormat="1" applyFont="1" applyFill="1" applyBorder="1" applyAlignment="1">
      <alignment horizontal="center"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>
      <alignment horizontal="center" vertical="center"/>
    </xf>
    <xf numFmtId="43" fontId="5" fillId="0" borderId="0" xfId="90" applyFont="1" applyFill="1" applyAlignment="1">
      <alignment horizontal="left"/>
    </xf>
    <xf numFmtId="0" fontId="5" fillId="0" borderId="24" xfId="0" applyFont="1" applyFill="1" applyBorder="1" applyAlignment="1">
      <alignment/>
    </xf>
    <xf numFmtId="10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10" fontId="5" fillId="0" borderId="22" xfId="0" applyNumberFormat="1" applyFont="1" applyFill="1" applyBorder="1" applyAlignment="1">
      <alignment horizontal="center" vertical="center"/>
    </xf>
    <xf numFmtId="10" fontId="5" fillId="0" borderId="62" xfId="0" applyNumberFormat="1" applyFont="1" applyFill="1" applyBorder="1" applyAlignment="1">
      <alignment horizontal="center" vertical="center"/>
    </xf>
    <xf numFmtId="209" fontId="5" fillId="0" borderId="0" xfId="60" applyNumberFormat="1" applyFont="1" applyFill="1" applyBorder="1" applyAlignment="1">
      <alignment horizontal="left" vertical="center"/>
    </xf>
    <xf numFmtId="209" fontId="5" fillId="0" borderId="0" xfId="60" applyNumberFormat="1" applyFont="1" applyFill="1" applyAlignment="1">
      <alignment horizontal="left"/>
    </xf>
    <xf numFmtId="209" fontId="5" fillId="0" borderId="24" xfId="60" applyNumberFormat="1" applyFont="1" applyFill="1" applyBorder="1" applyAlignment="1">
      <alignment horizontal="right"/>
    </xf>
    <xf numFmtId="43" fontId="4" fillId="0" borderId="22" xfId="60" applyFont="1" applyFill="1" applyBorder="1" applyAlignment="1">
      <alignment horizontal="left"/>
    </xf>
    <xf numFmtId="210" fontId="5" fillId="0" borderId="24" xfId="0" applyNumberFormat="1" applyFont="1" applyFill="1" applyBorder="1" applyAlignment="1">
      <alignment/>
    </xf>
    <xf numFmtId="0" fontId="44" fillId="0" borderId="63" xfId="0" applyFont="1" applyFill="1" applyBorder="1" applyAlignment="1">
      <alignment horizontal="right"/>
    </xf>
    <xf numFmtId="209" fontId="5" fillId="0" borderId="63" xfId="60" applyNumberFormat="1" applyFont="1" applyFill="1" applyBorder="1" applyAlignment="1">
      <alignment horizontal="center"/>
    </xf>
    <xf numFmtId="0" fontId="5" fillId="0" borderId="25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5" fillId="0" borderId="0" xfId="0" applyFont="1" applyFill="1" applyBorder="1" applyAlignment="1">
      <alignment vertical="top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3" fontId="4" fillId="0" borderId="24" xfId="60" applyFont="1" applyFill="1" applyBorder="1" applyAlignment="1" applyProtection="1">
      <alignment horizontal="center"/>
      <protection locked="0"/>
    </xf>
    <xf numFmtId="43" fontId="4" fillId="0" borderId="56" xfId="60" applyFont="1" applyFill="1" applyBorder="1" applyAlignment="1">
      <alignment/>
    </xf>
    <xf numFmtId="0" fontId="4" fillId="0" borderId="61" xfId="0" applyFont="1" applyFill="1" applyBorder="1" applyAlignment="1">
      <alignment horizontal="right"/>
    </xf>
    <xf numFmtId="43" fontId="4" fillId="0" borderId="19" xfId="60" applyFont="1" applyFill="1" applyBorder="1" applyAlignment="1">
      <alignment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23" xfId="60" applyNumberFormat="1" applyFont="1" applyFill="1" applyBorder="1" applyAlignment="1" applyProtection="1">
      <alignment horizontal="center"/>
      <protection/>
    </xf>
    <xf numFmtId="0" fontId="5" fillId="0" borderId="64" xfId="60" applyNumberFormat="1" applyFont="1" applyFill="1" applyBorder="1" applyAlignment="1" applyProtection="1">
      <alignment horizontal="center"/>
      <protection/>
    </xf>
    <xf numFmtId="0" fontId="5" fillId="0" borderId="34" xfId="60" applyNumberFormat="1" applyFont="1" applyFill="1" applyBorder="1" applyAlignment="1" applyProtection="1">
      <alignment horizontal="center"/>
      <protection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23" xfId="60" applyNumberFormat="1" applyFont="1" applyFill="1" applyBorder="1" applyAlignment="1" applyProtection="1">
      <alignment horizontal="center"/>
      <protection locked="0"/>
    </xf>
    <xf numFmtId="0" fontId="5" fillId="0" borderId="34" xfId="60" applyNumberFormat="1" applyFont="1" applyFill="1" applyBorder="1" applyAlignment="1" applyProtection="1">
      <alignment horizontal="center"/>
      <protection locked="0"/>
    </xf>
    <xf numFmtId="0" fontId="5" fillId="0" borderId="64" xfId="60" applyNumberFormat="1" applyFont="1" applyFill="1" applyBorder="1" applyAlignment="1" applyProtection="1">
      <alignment horizontal="center"/>
      <protection locked="0"/>
    </xf>
    <xf numFmtId="0" fontId="5" fillId="0" borderId="23" xfId="0" applyNumberFormat="1" applyFont="1" applyFill="1" applyBorder="1" applyAlignment="1" applyProtection="1">
      <alignment horizontal="center"/>
      <protection locked="0"/>
    </xf>
    <xf numFmtId="0" fontId="5" fillId="0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34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43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43" fontId="5" fillId="0" borderId="20" xfId="63" applyNumberFormat="1" applyFont="1" applyFill="1" applyBorder="1" applyAlignment="1">
      <alignment horizontal="center" vertical="center"/>
    </xf>
    <xf numFmtId="43" fontId="5" fillId="0" borderId="20" xfId="63" applyFont="1" applyFill="1" applyBorder="1" applyAlignment="1">
      <alignment horizontal="center"/>
    </xf>
    <xf numFmtId="43" fontId="5" fillId="0" borderId="21" xfId="63" applyNumberFormat="1" applyFont="1" applyFill="1" applyBorder="1" applyAlignment="1">
      <alignment horizontal="center" vertical="center"/>
    </xf>
    <xf numFmtId="43" fontId="5" fillId="0" borderId="21" xfId="63" applyFont="1" applyFill="1" applyBorder="1" applyAlignment="1">
      <alignment horizontal="center"/>
    </xf>
    <xf numFmtId="0" fontId="5" fillId="0" borderId="23" xfId="63" applyNumberFormat="1" applyFont="1" applyFill="1" applyBorder="1" applyAlignment="1" applyProtection="1">
      <alignment horizontal="center"/>
      <protection locked="0"/>
    </xf>
    <xf numFmtId="43" fontId="5" fillId="0" borderId="21" xfId="63" applyFont="1" applyFill="1" applyBorder="1" applyAlignment="1" applyProtection="1">
      <alignment/>
      <protection locked="0"/>
    </xf>
    <xf numFmtId="43" fontId="5" fillId="0" borderId="26" xfId="63" applyFont="1" applyFill="1" applyBorder="1" applyAlignment="1" applyProtection="1">
      <alignment/>
      <protection locked="0"/>
    </xf>
    <xf numFmtId="43" fontId="5" fillId="0" borderId="21" xfId="63" applyFont="1" applyFill="1" applyBorder="1" applyAlignment="1" applyProtection="1">
      <alignment horizontal="center"/>
      <protection locked="0"/>
    </xf>
    <xf numFmtId="43" fontId="5" fillId="0" borderId="22" xfId="63" applyFont="1" applyFill="1" applyBorder="1" applyAlignment="1">
      <alignment horizontal="center"/>
    </xf>
    <xf numFmtId="43" fontId="5" fillId="0" borderId="25" xfId="63" applyFont="1" applyFill="1" applyBorder="1" applyAlignment="1" applyProtection="1">
      <alignment horizontal="center"/>
      <protection locked="0"/>
    </xf>
    <xf numFmtId="43" fontId="5" fillId="0" borderId="24" xfId="63" applyFont="1" applyFill="1" applyBorder="1" applyAlignment="1">
      <alignment horizontal="center"/>
    </xf>
    <xf numFmtId="43" fontId="5" fillId="0" borderId="24" xfId="63" applyFont="1" applyFill="1" applyBorder="1" applyAlignment="1" applyProtection="1">
      <alignment horizontal="center"/>
      <protection locked="0"/>
    </xf>
    <xf numFmtId="0" fontId="5" fillId="0" borderId="0" xfId="78" applyFont="1">
      <alignment/>
      <protection/>
    </xf>
    <xf numFmtId="0" fontId="4" fillId="0" borderId="0" xfId="78" applyNumberFormat="1" applyFont="1" applyFill="1" applyBorder="1" applyAlignment="1">
      <alignment vertical="center"/>
      <protection/>
    </xf>
    <xf numFmtId="0" fontId="5" fillId="0" borderId="0" xfId="78" applyNumberFormat="1" applyFont="1" applyFill="1" applyBorder="1" applyAlignment="1">
      <alignment horizontal="left" vertical="center"/>
      <protection/>
    </xf>
    <xf numFmtId="209" fontId="5" fillId="0" borderId="0" xfId="63" applyNumberFormat="1" applyFont="1" applyFill="1" applyBorder="1" applyAlignment="1">
      <alignment vertical="center"/>
    </xf>
    <xf numFmtId="0" fontId="5" fillId="0" borderId="0" xfId="78" applyFont="1" applyFill="1" applyBorder="1" applyAlignment="1">
      <alignment vertical="center"/>
      <protection/>
    </xf>
    <xf numFmtId="43" fontId="5" fillId="0" borderId="0" xfId="63" applyFont="1" applyFill="1" applyBorder="1" applyAlignment="1">
      <alignment vertical="center"/>
    </xf>
    <xf numFmtId="0" fontId="68" fillId="0" borderId="0" xfId="78" applyFont="1" applyFill="1" applyBorder="1" applyAlignment="1">
      <alignment horizontal="center" vertical="center"/>
      <protection/>
    </xf>
    <xf numFmtId="0" fontId="5" fillId="0" borderId="0" xfId="78" applyFont="1" applyAlignment="1">
      <alignment vertical="center"/>
      <protection/>
    </xf>
    <xf numFmtId="0" fontId="5" fillId="0" borderId="0" xfId="78" applyNumberFormat="1" applyFont="1" applyFill="1" applyBorder="1" applyAlignment="1">
      <alignment vertical="center"/>
      <protection/>
    </xf>
    <xf numFmtId="0" fontId="5" fillId="0" borderId="0" xfId="78" applyFont="1" applyBorder="1" applyAlignment="1">
      <alignment vertical="center"/>
      <protection/>
    </xf>
    <xf numFmtId="0" fontId="4" fillId="0" borderId="0" xfId="78" applyFont="1" applyFill="1" applyBorder="1" applyAlignment="1">
      <alignment horizontal="center" vertical="center"/>
      <protection/>
    </xf>
    <xf numFmtId="43" fontId="4" fillId="0" borderId="19" xfId="63" applyFont="1" applyFill="1" applyBorder="1" applyAlignment="1">
      <alignment horizontal="center"/>
    </xf>
    <xf numFmtId="0" fontId="4" fillId="0" borderId="23" xfId="78" applyFont="1" applyFill="1" applyBorder="1" applyAlignment="1">
      <alignment horizontal="left" vertical="center"/>
      <protection/>
    </xf>
    <xf numFmtId="0" fontId="4" fillId="0" borderId="24" xfId="78" applyFont="1" applyFill="1" applyBorder="1" applyAlignment="1">
      <alignment horizontal="left" vertical="center"/>
      <protection/>
    </xf>
    <xf numFmtId="0" fontId="4" fillId="0" borderId="25" xfId="78" applyFont="1" applyFill="1" applyBorder="1" applyAlignment="1">
      <alignment horizontal="left" vertical="center"/>
      <protection/>
    </xf>
    <xf numFmtId="0" fontId="5" fillId="0" borderId="21" xfId="78" applyFont="1" applyFill="1" applyBorder="1" applyAlignment="1">
      <alignment horizontal="center" vertical="center"/>
      <protection/>
    </xf>
    <xf numFmtId="0" fontId="5" fillId="0" borderId="64" xfId="78" applyNumberFormat="1" applyFont="1" applyFill="1" applyBorder="1" applyAlignment="1">
      <alignment horizontal="center" vertical="center"/>
      <protection/>
    </xf>
    <xf numFmtId="0" fontId="5" fillId="0" borderId="20" xfId="78" applyFont="1" applyFill="1" applyBorder="1" applyAlignment="1">
      <alignment horizontal="center" vertical="center"/>
      <protection/>
    </xf>
    <xf numFmtId="194" fontId="5" fillId="0" borderId="0" xfId="78" applyNumberFormat="1" applyFont="1">
      <alignment/>
      <protection/>
    </xf>
    <xf numFmtId="0" fontId="5" fillId="0" borderId="23" xfId="78" applyNumberFormat="1" applyFont="1" applyFill="1" applyBorder="1" applyAlignment="1" applyProtection="1">
      <alignment horizontal="center"/>
      <protection locked="0"/>
    </xf>
    <xf numFmtId="194" fontId="5" fillId="0" borderId="25" xfId="63" applyNumberFormat="1" applyFont="1" applyFill="1" applyBorder="1" applyAlignment="1" applyProtection="1">
      <alignment/>
      <protection locked="0"/>
    </xf>
    <xf numFmtId="194" fontId="5" fillId="0" borderId="21" xfId="63" applyNumberFormat="1" applyFont="1" applyFill="1" applyBorder="1" applyAlignment="1" applyProtection="1">
      <alignment/>
      <protection locked="0"/>
    </xf>
    <xf numFmtId="43" fontId="4" fillId="0" borderId="27" xfId="63" applyFont="1" applyFill="1" applyBorder="1" applyAlignment="1">
      <alignment horizontal="center"/>
    </xf>
    <xf numFmtId="0" fontId="4" fillId="0" borderId="27" xfId="78" applyFont="1" applyFill="1" applyBorder="1" applyAlignment="1">
      <alignment horizontal="center" vertical="center"/>
      <protection/>
    </xf>
    <xf numFmtId="194" fontId="4" fillId="0" borderId="0" xfId="78" applyNumberFormat="1" applyFont="1">
      <alignment/>
      <protection/>
    </xf>
    <xf numFmtId="0" fontId="5" fillId="0" borderId="0" xfId="78" applyFont="1" applyFill="1">
      <alignment/>
      <protection/>
    </xf>
    <xf numFmtId="43" fontId="4" fillId="0" borderId="0" xfId="63" applyFont="1" applyFill="1" applyBorder="1" applyAlignment="1">
      <alignment horizontal="center"/>
    </xf>
    <xf numFmtId="0" fontId="45" fillId="0" borderId="0" xfId="78" applyFont="1" applyFill="1">
      <alignment/>
      <protection/>
    </xf>
    <xf numFmtId="0" fontId="0" fillId="0" borderId="0" xfId="78">
      <alignment/>
      <protection/>
    </xf>
    <xf numFmtId="0" fontId="4" fillId="0" borderId="56" xfId="78" applyFont="1" applyFill="1" applyBorder="1" applyAlignment="1">
      <alignment horizontal="center" vertical="center"/>
      <protection/>
    </xf>
    <xf numFmtId="43" fontId="4" fillId="0" borderId="25" xfId="63" applyFont="1" applyFill="1" applyBorder="1" applyAlignment="1" applyProtection="1">
      <alignment horizontal="center"/>
      <protection locked="0"/>
    </xf>
    <xf numFmtId="43" fontId="5" fillId="0" borderId="54" xfId="63" applyFont="1" applyFill="1" applyBorder="1" applyAlignment="1" applyProtection="1">
      <alignment horizontal="center"/>
      <protection locked="0"/>
    </xf>
    <xf numFmtId="194" fontId="5" fillId="0" borderId="26" xfId="63" applyNumberFormat="1" applyFont="1" applyFill="1" applyBorder="1" applyAlignment="1" applyProtection="1">
      <alignment/>
      <protection locked="0"/>
    </xf>
    <xf numFmtId="215" fontId="5" fillId="0" borderId="29" xfId="78" applyNumberFormat="1" applyFont="1" applyFill="1" applyBorder="1" applyAlignment="1" applyProtection="1">
      <alignment horizontal="center"/>
      <protection locked="0"/>
    </xf>
    <xf numFmtId="0" fontId="5" fillId="0" borderId="30" xfId="78" applyFont="1" applyFill="1" applyBorder="1" applyAlignment="1" applyProtection="1">
      <alignment horizontal="right"/>
      <protection locked="0"/>
    </xf>
    <xf numFmtId="0" fontId="4" fillId="0" borderId="30" xfId="78" applyFont="1" applyFill="1" applyBorder="1" applyAlignment="1" applyProtection="1">
      <alignment horizontal="center"/>
      <protection locked="0"/>
    </xf>
    <xf numFmtId="0" fontId="4" fillId="0" borderId="31" xfId="78" applyFont="1" applyFill="1" applyBorder="1" applyAlignment="1" applyProtection="1">
      <alignment horizontal="center"/>
      <protection locked="0"/>
    </xf>
    <xf numFmtId="209" fontId="4" fillId="0" borderId="32" xfId="63" applyNumberFormat="1" applyFont="1" applyFill="1" applyBorder="1" applyAlignment="1" applyProtection="1">
      <alignment horizontal="center"/>
      <protection locked="0"/>
    </xf>
    <xf numFmtId="0" fontId="4" fillId="0" borderId="32" xfId="78" applyFont="1" applyFill="1" applyBorder="1" applyAlignment="1" applyProtection="1">
      <alignment horizontal="center"/>
      <protection locked="0"/>
    </xf>
    <xf numFmtId="43" fontId="4" fillId="0" borderId="32" xfId="63" applyFont="1" applyFill="1" applyBorder="1" applyAlignment="1" applyProtection="1">
      <alignment/>
      <protection locked="0"/>
    </xf>
    <xf numFmtId="43" fontId="4" fillId="0" borderId="32" xfId="63" applyFont="1" applyFill="1" applyBorder="1" applyAlignment="1" applyProtection="1">
      <alignment horizontal="center"/>
      <protection locked="0"/>
    </xf>
    <xf numFmtId="0" fontId="4" fillId="0" borderId="0" xfId="78" applyFont="1" applyFill="1" applyBorder="1" applyAlignment="1">
      <alignment horizontal="right"/>
      <protection/>
    </xf>
    <xf numFmtId="0" fontId="43" fillId="0" borderId="0" xfId="78" applyFont="1">
      <alignment/>
      <protection/>
    </xf>
    <xf numFmtId="0" fontId="44" fillId="0" borderId="22" xfId="78" applyFont="1" applyFill="1" applyBorder="1" applyAlignment="1">
      <alignment horizontal="right"/>
      <protection/>
    </xf>
    <xf numFmtId="0" fontId="44" fillId="0" borderId="24" xfId="78" applyFont="1" applyFill="1" applyBorder="1" applyAlignment="1">
      <alignment horizontal="right"/>
      <protection/>
    </xf>
    <xf numFmtId="0" fontId="4" fillId="0" borderId="24" xfId="78" applyFont="1" applyFill="1" applyBorder="1" applyAlignment="1">
      <alignment horizontal="left"/>
      <protection/>
    </xf>
    <xf numFmtId="0" fontId="5" fillId="0" borderId="24" xfId="78" applyFont="1" applyFill="1" applyBorder="1" applyAlignment="1">
      <alignment horizontal="left"/>
      <protection/>
    </xf>
    <xf numFmtId="209" fontId="4" fillId="0" borderId="24" xfId="63" applyNumberFormat="1" applyFont="1" applyFill="1" applyBorder="1" applyAlignment="1">
      <alignment horizontal="right"/>
    </xf>
    <xf numFmtId="0" fontId="4" fillId="0" borderId="24" xfId="78" applyFont="1" applyFill="1" applyBorder="1" applyAlignment="1">
      <alignment/>
      <protection/>
    </xf>
    <xf numFmtId="43" fontId="5" fillId="0" borderId="22" xfId="63" applyFont="1" applyFill="1" applyBorder="1" applyAlignment="1">
      <alignment horizontal="left"/>
    </xf>
    <xf numFmtId="0" fontId="5" fillId="0" borderId="24" xfId="78" applyFont="1" applyFill="1" applyBorder="1" applyAlignment="1">
      <alignment horizontal="right"/>
      <protection/>
    </xf>
    <xf numFmtId="0" fontId="5" fillId="0" borderId="24" xfId="78" applyFont="1" applyFill="1" applyBorder="1" applyAlignment="1">
      <alignment horizontal="center"/>
      <protection/>
    </xf>
    <xf numFmtId="0" fontId="5" fillId="0" borderId="55" xfId="78" applyFont="1" applyFill="1" applyBorder="1">
      <alignment/>
      <protection/>
    </xf>
    <xf numFmtId="0" fontId="5" fillId="0" borderId="55" xfId="78" applyFont="1" applyFill="1" applyBorder="1" applyAlignment="1">
      <alignment horizontal="left"/>
      <protection/>
    </xf>
    <xf numFmtId="209" fontId="4" fillId="0" borderId="56" xfId="63" applyNumberFormat="1" applyFont="1" applyFill="1" applyBorder="1" applyAlignment="1">
      <alignment horizontal="center" vertical="center" wrapText="1"/>
    </xf>
    <xf numFmtId="209" fontId="4" fillId="0" borderId="57" xfId="63" applyNumberFormat="1" applyFont="1" applyFill="1" applyBorder="1" applyAlignment="1">
      <alignment horizontal="center" vertical="center" wrapText="1"/>
    </xf>
    <xf numFmtId="39" fontId="43" fillId="0" borderId="0" xfId="78" applyNumberFormat="1" applyFont="1">
      <alignment/>
      <protection/>
    </xf>
    <xf numFmtId="43" fontId="43" fillId="0" borderId="0" xfId="63" applyFont="1" applyAlignment="1">
      <alignment/>
    </xf>
    <xf numFmtId="0" fontId="5" fillId="0" borderId="58" xfId="78" applyFont="1" applyFill="1" applyBorder="1" applyAlignment="1">
      <alignment horizontal="center"/>
      <protection/>
    </xf>
    <xf numFmtId="43" fontId="5" fillId="0" borderId="58" xfId="63" applyFont="1" applyFill="1" applyBorder="1" applyAlignment="1">
      <alignment/>
    </xf>
    <xf numFmtId="213" fontId="5" fillId="0" borderId="58" xfId="63" applyNumberFormat="1" applyFont="1" applyFill="1" applyBorder="1" applyAlignment="1">
      <alignment/>
    </xf>
    <xf numFmtId="0" fontId="5" fillId="0" borderId="58" xfId="78" applyFont="1" applyFill="1" applyBorder="1">
      <alignment/>
      <protection/>
    </xf>
    <xf numFmtId="203" fontId="43" fillId="0" borderId="0" xfId="78" applyNumberFormat="1" applyFont="1">
      <alignment/>
      <protection/>
    </xf>
    <xf numFmtId="194" fontId="43" fillId="0" borderId="0" xfId="78" applyNumberFormat="1" applyFont="1">
      <alignment/>
      <protection/>
    </xf>
    <xf numFmtId="43" fontId="43" fillId="0" borderId="0" xfId="78" applyNumberFormat="1" applyFont="1">
      <alignment/>
      <protection/>
    </xf>
    <xf numFmtId="0" fontId="5" fillId="0" borderId="21" xfId="78" applyFont="1" applyFill="1" applyBorder="1" applyAlignment="1">
      <alignment horizontal="center"/>
      <protection/>
    </xf>
    <xf numFmtId="209" fontId="5" fillId="0" borderId="21" xfId="63" applyNumberFormat="1" applyFont="1" applyFill="1" applyBorder="1" applyAlignment="1">
      <alignment/>
    </xf>
    <xf numFmtId="0" fontId="5" fillId="0" borderId="21" xfId="78" applyFont="1" applyFill="1" applyBorder="1" applyAlignment="1">
      <alignment/>
      <protection/>
    </xf>
    <xf numFmtId="0" fontId="5" fillId="0" borderId="21" xfId="78" applyFont="1" applyFill="1" applyBorder="1">
      <alignment/>
      <protection/>
    </xf>
    <xf numFmtId="0" fontId="5" fillId="0" borderId="54" xfId="78" applyFont="1" applyFill="1" applyBorder="1" applyAlignment="1">
      <alignment horizontal="right"/>
      <protection/>
    </xf>
    <xf numFmtId="43" fontId="5" fillId="0" borderId="21" xfId="78" applyNumberFormat="1" applyFont="1" applyFill="1" applyBorder="1" applyAlignment="1">
      <alignment/>
      <protection/>
    </xf>
    <xf numFmtId="209" fontId="5" fillId="0" borderId="20" xfId="63" applyNumberFormat="1" applyFont="1" applyFill="1" applyBorder="1" applyAlignment="1">
      <alignment/>
    </xf>
    <xf numFmtId="10" fontId="5" fillId="0" borderId="59" xfId="78" applyNumberFormat="1" applyFont="1" applyFill="1" applyBorder="1" applyAlignment="1">
      <alignment horizontal="center" vertical="center"/>
      <protection/>
    </xf>
    <xf numFmtId="10" fontId="5" fillId="0" borderId="25" xfId="78" applyNumberFormat="1" applyFont="1" applyFill="1" applyBorder="1" applyAlignment="1">
      <alignment horizontal="center" vertical="center"/>
      <protection/>
    </xf>
    <xf numFmtId="0" fontId="5" fillId="0" borderId="35" xfId="78" applyFont="1" applyFill="1" applyBorder="1">
      <alignment/>
      <protection/>
    </xf>
    <xf numFmtId="10" fontId="5" fillId="0" borderId="60" xfId="78" applyNumberFormat="1" applyFont="1" applyFill="1" applyBorder="1" applyAlignment="1">
      <alignment horizontal="center" vertical="center"/>
      <protection/>
    </xf>
    <xf numFmtId="0" fontId="5" fillId="0" borderId="35" xfId="78" applyFont="1" applyFill="1" applyBorder="1" applyAlignment="1">
      <alignment/>
      <protection/>
    </xf>
    <xf numFmtId="209" fontId="5" fillId="0" borderId="35" xfId="63" applyNumberFormat="1" applyFont="1" applyFill="1" applyBorder="1" applyAlignment="1">
      <alignment/>
    </xf>
    <xf numFmtId="43" fontId="4" fillId="0" borderId="56" xfId="63" applyFont="1" applyFill="1" applyBorder="1" applyAlignment="1">
      <alignment/>
    </xf>
    <xf numFmtId="0" fontId="5" fillId="0" borderId="56" xfId="78" applyFont="1" applyFill="1" applyBorder="1">
      <alignment/>
      <protection/>
    </xf>
    <xf numFmtId="0" fontId="4" fillId="0" borderId="61" xfId="78" applyFont="1" applyFill="1" applyBorder="1" applyAlignment="1">
      <alignment horizontal="right"/>
      <protection/>
    </xf>
    <xf numFmtId="43" fontId="4" fillId="0" borderId="19" xfId="63" applyFont="1" applyFill="1" applyBorder="1" applyAlignment="1">
      <alignment/>
    </xf>
    <xf numFmtId="0" fontId="5" fillId="0" borderId="57" xfId="78" applyFont="1" applyFill="1" applyBorder="1">
      <alignment/>
      <protection/>
    </xf>
    <xf numFmtId="0" fontId="5" fillId="0" borderId="0" xfId="78" applyFont="1" applyFill="1" applyBorder="1">
      <alignment/>
      <protection/>
    </xf>
    <xf numFmtId="0" fontId="5" fillId="0" borderId="0" xfId="78" applyFont="1" applyFill="1" applyBorder="1" applyAlignment="1">
      <alignment horizontal="center"/>
      <protection/>
    </xf>
    <xf numFmtId="209" fontId="5" fillId="0" borderId="0" xfId="63" applyNumberFormat="1" applyFont="1" applyFill="1" applyBorder="1" applyAlignment="1">
      <alignment horizontal="left"/>
    </xf>
    <xf numFmtId="0" fontId="5" fillId="0" borderId="0" xfId="78" applyFont="1" applyFill="1" applyBorder="1" applyAlignment="1">
      <alignment horizontal="right"/>
      <protection/>
    </xf>
    <xf numFmtId="0" fontId="5" fillId="0" borderId="0" xfId="78" applyFont="1" applyFill="1" applyBorder="1" applyAlignment="1">
      <alignment horizontal="left" vertical="center"/>
      <protection/>
    </xf>
    <xf numFmtId="0" fontId="45" fillId="0" borderId="0" xfId="78" applyFont="1">
      <alignment/>
      <protection/>
    </xf>
    <xf numFmtId="43" fontId="4" fillId="0" borderId="0" xfId="78" applyNumberFormat="1" applyFont="1">
      <alignment/>
      <protection/>
    </xf>
    <xf numFmtId="0" fontId="4" fillId="0" borderId="0" xfId="78" applyFont="1" applyFill="1" applyAlignment="1">
      <alignment horizontal="right"/>
      <protection/>
    </xf>
    <xf numFmtId="43" fontId="5" fillId="0" borderId="24" xfId="78" applyNumberFormat="1" applyFont="1" applyFill="1" applyBorder="1" applyAlignment="1">
      <alignment horizontal="left"/>
      <protection/>
    </xf>
    <xf numFmtId="0" fontId="5" fillId="0" borderId="54" xfId="78" applyFont="1" applyFill="1" applyBorder="1" applyAlignment="1">
      <alignment horizontal="left"/>
      <protection/>
    </xf>
    <xf numFmtId="210" fontId="5" fillId="0" borderId="54" xfId="78" applyNumberFormat="1" applyFont="1" applyFill="1" applyBorder="1" applyAlignment="1">
      <alignment horizontal="left"/>
      <protection/>
    </xf>
    <xf numFmtId="43" fontId="0" fillId="0" borderId="0" xfId="78" applyNumberFormat="1">
      <alignment/>
      <protection/>
    </xf>
    <xf numFmtId="0" fontId="5" fillId="0" borderId="35" xfId="78" applyFont="1" applyFill="1" applyBorder="1" applyAlignment="1">
      <alignment horizontal="center"/>
      <protection/>
    </xf>
    <xf numFmtId="0" fontId="5" fillId="0" borderId="28" xfId="78" applyFont="1" applyFill="1" applyBorder="1">
      <alignment/>
      <protection/>
    </xf>
    <xf numFmtId="0" fontId="5" fillId="0" borderId="61" xfId="78" applyFont="1" applyFill="1" applyBorder="1" applyAlignment="1">
      <alignment/>
      <protection/>
    </xf>
    <xf numFmtId="0" fontId="5" fillId="0" borderId="0" xfId="78" applyFont="1" applyFill="1" applyAlignment="1">
      <alignment vertical="center"/>
      <protection/>
    </xf>
    <xf numFmtId="0" fontId="5" fillId="0" borderId="0" xfId="78" applyFont="1" applyFill="1" applyBorder="1" applyAlignment="1">
      <alignment/>
      <protection/>
    </xf>
    <xf numFmtId="0" fontId="5" fillId="0" borderId="0" xfId="78" applyFont="1" applyFill="1" applyBorder="1" applyAlignment="1">
      <alignment horizontal="center" vertical="top"/>
      <protection/>
    </xf>
    <xf numFmtId="209" fontId="5" fillId="0" borderId="0" xfId="63" applyNumberFormat="1" applyFont="1" applyFill="1" applyBorder="1" applyAlignment="1">
      <alignment horizontal="center"/>
    </xf>
    <xf numFmtId="209" fontId="5" fillId="0" borderId="0" xfId="63" applyNumberFormat="1" applyFont="1" applyFill="1" applyAlignment="1">
      <alignment/>
    </xf>
    <xf numFmtId="43" fontId="5" fillId="0" borderId="65" xfId="63" applyNumberFormat="1" applyFont="1" applyFill="1" applyBorder="1" applyAlignment="1" applyProtection="1">
      <alignment horizontal="center"/>
      <protection locked="0"/>
    </xf>
    <xf numFmtId="43" fontId="5" fillId="0" borderId="65" xfId="63" applyFont="1" applyFill="1" applyBorder="1" applyAlignment="1" applyProtection="1">
      <alignment/>
      <protection locked="0"/>
    </xf>
    <xf numFmtId="43" fontId="5" fillId="0" borderId="66" xfId="63" applyFont="1" applyFill="1" applyBorder="1" applyAlignment="1" applyProtection="1">
      <alignment horizontal="center"/>
      <protection locked="0"/>
    </xf>
    <xf numFmtId="194" fontId="5" fillId="0" borderId="65" xfId="63" applyNumberFormat="1" applyFont="1" applyFill="1" applyBorder="1" applyAlignment="1" applyProtection="1">
      <alignment/>
      <protection locked="0"/>
    </xf>
    <xf numFmtId="0" fontId="4" fillId="0" borderId="29" xfId="78" applyFont="1" applyFill="1" applyBorder="1" applyAlignment="1" applyProtection="1">
      <alignment horizontal="center"/>
      <protection locked="0"/>
    </xf>
    <xf numFmtId="194" fontId="5" fillId="0" borderId="32" xfId="63" applyNumberFormat="1" applyFont="1" applyFill="1" applyBorder="1" applyAlignment="1" applyProtection="1">
      <alignment/>
      <protection locked="0"/>
    </xf>
    <xf numFmtId="43" fontId="4" fillId="0" borderId="32" xfId="78" applyNumberFormat="1" applyFont="1" applyFill="1" applyBorder="1">
      <alignment/>
      <protection/>
    </xf>
    <xf numFmtId="194" fontId="5" fillId="0" borderId="32" xfId="63" applyNumberFormat="1" applyFont="1" applyFill="1" applyBorder="1" applyAlignment="1" applyProtection="1">
      <alignment shrinkToFit="1"/>
      <protection locked="0"/>
    </xf>
    <xf numFmtId="194" fontId="0" fillId="0" borderId="0" xfId="78" applyNumberFormat="1">
      <alignment/>
      <protection/>
    </xf>
    <xf numFmtId="43" fontId="5" fillId="0" borderId="25" xfId="63" applyFont="1" applyFill="1" applyBorder="1" applyAlignment="1">
      <alignment horizontal="center"/>
    </xf>
    <xf numFmtId="0" fontId="5" fillId="0" borderId="25" xfId="78" applyFont="1" applyFill="1" applyBorder="1" applyAlignment="1">
      <alignment horizontal="center" vertical="center"/>
      <protection/>
    </xf>
    <xf numFmtId="0" fontId="5" fillId="0" borderId="64" xfId="78" applyNumberFormat="1" applyFont="1" applyFill="1" applyBorder="1" applyAlignment="1" applyProtection="1">
      <alignment horizontal="center"/>
      <protection locked="0"/>
    </xf>
    <xf numFmtId="194" fontId="5" fillId="0" borderId="38" xfId="63" applyNumberFormat="1" applyFont="1" applyFill="1" applyBorder="1" applyAlignment="1" applyProtection="1">
      <alignment/>
      <protection locked="0"/>
    </xf>
    <xf numFmtId="0" fontId="5" fillId="0" borderId="24" xfId="78" applyFont="1" applyFill="1" applyBorder="1" applyAlignment="1">
      <alignment horizontal="center" vertical="center"/>
      <protection/>
    </xf>
    <xf numFmtId="0" fontId="5" fillId="0" borderId="24" xfId="78" applyFont="1" applyFill="1" applyBorder="1" applyAlignment="1">
      <alignment vertical="center"/>
      <protection/>
    </xf>
    <xf numFmtId="43" fontId="5" fillId="0" borderId="0" xfId="90" applyFont="1" applyFill="1" applyAlignment="1">
      <alignment/>
    </xf>
    <xf numFmtId="0" fontId="69" fillId="0" borderId="0" xfId="78" applyFont="1" applyFill="1" applyBorder="1" applyAlignment="1">
      <alignment vertical="center"/>
      <protection/>
    </xf>
    <xf numFmtId="0" fontId="5" fillId="0" borderId="64" xfId="63" applyNumberFormat="1" applyFont="1" applyFill="1" applyBorder="1" applyAlignment="1" applyProtection="1">
      <alignment horizontal="center"/>
      <protection locked="0"/>
    </xf>
    <xf numFmtId="49" fontId="5" fillId="0" borderId="21" xfId="63" applyNumberFormat="1" applyFont="1" applyFill="1" applyBorder="1" applyAlignment="1">
      <alignment horizontal="center" vertical="center"/>
    </xf>
    <xf numFmtId="43" fontId="5" fillId="0" borderId="22" xfId="63" applyFont="1" applyFill="1" applyBorder="1" applyAlignment="1">
      <alignment horizontal="right"/>
    </xf>
    <xf numFmtId="43" fontId="5" fillId="0" borderId="21" xfId="63" applyFont="1" applyFill="1" applyBorder="1" applyAlignment="1" applyProtection="1">
      <alignment horizontal="right"/>
      <protection locked="0"/>
    </xf>
    <xf numFmtId="0" fontId="5" fillId="0" borderId="59" xfId="78" applyFont="1" applyFill="1" applyBorder="1" applyAlignment="1">
      <alignment horizontal="center" vertical="center"/>
      <protection/>
    </xf>
    <xf numFmtId="43" fontId="5" fillId="0" borderId="24" xfId="63" applyFont="1" applyFill="1" applyBorder="1" applyAlignment="1" applyProtection="1">
      <alignment horizontal="right"/>
      <protection locked="0"/>
    </xf>
    <xf numFmtId="43" fontId="5" fillId="0" borderId="25" xfId="63" applyFont="1" applyFill="1" applyBorder="1" applyAlignment="1" applyProtection="1">
      <alignment horizontal="right"/>
      <protection locked="0"/>
    </xf>
    <xf numFmtId="194" fontId="5" fillId="0" borderId="35" xfId="63" applyNumberFormat="1" applyFont="1" applyFill="1" applyBorder="1" applyAlignment="1" applyProtection="1">
      <alignment/>
      <protection locked="0"/>
    </xf>
    <xf numFmtId="0" fontId="4" fillId="0" borderId="0" xfId="78" applyFont="1" applyFill="1" applyAlignment="1">
      <alignment horizontal="center"/>
      <protection/>
    </xf>
    <xf numFmtId="0" fontId="5" fillId="0" borderId="0" xfId="78" applyFont="1" applyFill="1" applyBorder="1" applyAlignment="1">
      <alignment horizontal="center" vertical="center"/>
      <protection/>
    </xf>
    <xf numFmtId="210" fontId="5" fillId="0" borderId="0" xfId="78" applyNumberFormat="1" applyFont="1" applyFill="1" applyBorder="1" applyAlignment="1">
      <alignment horizontal="left" vertical="center"/>
      <protection/>
    </xf>
    <xf numFmtId="194" fontId="5" fillId="0" borderId="0" xfId="63" applyNumberFormat="1" applyFont="1" applyFill="1" applyBorder="1" applyAlignment="1" applyProtection="1">
      <alignment/>
      <protection locked="0"/>
    </xf>
    <xf numFmtId="49" fontId="5" fillId="0" borderId="0" xfId="78" applyNumberFormat="1" applyFont="1" applyAlignment="1">
      <alignment horizontal="right"/>
      <protection/>
    </xf>
    <xf numFmtId="0" fontId="5" fillId="0" borderId="21" xfId="78" applyNumberFormat="1" applyFont="1" applyFill="1" applyBorder="1" applyAlignment="1" applyProtection="1">
      <alignment horizontal="center"/>
      <protection locked="0"/>
    </xf>
    <xf numFmtId="0" fontId="5" fillId="0" borderId="35" xfId="78" applyNumberFormat="1" applyFont="1" applyFill="1" applyBorder="1" applyAlignment="1" applyProtection="1">
      <alignment horizontal="center"/>
      <protection locked="0"/>
    </xf>
    <xf numFmtId="0" fontId="5" fillId="0" borderId="65" xfId="78" applyNumberFormat="1" applyFont="1" applyFill="1" applyBorder="1" applyAlignment="1" applyProtection="1">
      <alignment horizontal="center"/>
      <protection locked="0"/>
    </xf>
    <xf numFmtId="43" fontId="5" fillId="0" borderId="26" xfId="63" applyNumberFormat="1" applyFont="1" applyFill="1" applyBorder="1" applyAlignment="1" applyProtection="1">
      <alignment horizontal="center"/>
      <protection locked="0"/>
    </xf>
    <xf numFmtId="0" fontId="5" fillId="0" borderId="26" xfId="78" applyFont="1" applyFill="1" applyBorder="1" applyAlignment="1">
      <alignment horizontal="center" vertical="center"/>
      <protection/>
    </xf>
    <xf numFmtId="0" fontId="5" fillId="0" borderId="65" xfId="78" applyFont="1" applyFill="1" applyBorder="1" applyAlignment="1">
      <alignment horizontal="center" vertical="center"/>
      <protection/>
    </xf>
    <xf numFmtId="0" fontId="29" fillId="0" borderId="0" xfId="96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1" fillId="0" borderId="67" xfId="96" applyFont="1" applyFill="1" applyBorder="1" applyAlignment="1" applyProtection="1">
      <alignment horizontal="center" vertical="center"/>
      <protection/>
    </xf>
    <xf numFmtId="0" fontId="31" fillId="0" borderId="36" xfId="96" applyFont="1" applyFill="1" applyBorder="1" applyAlignment="1" applyProtection="1">
      <alignment horizontal="center" vertical="center"/>
      <protection/>
    </xf>
    <xf numFmtId="0" fontId="31" fillId="0" borderId="68" xfId="96" applyFont="1" applyFill="1" applyBorder="1" applyAlignment="1" applyProtection="1">
      <alignment horizontal="center" vertical="center"/>
      <protection/>
    </xf>
    <xf numFmtId="0" fontId="31" fillId="0" borderId="37" xfId="96" applyFont="1" applyFill="1" applyBorder="1" applyAlignment="1" applyProtection="1">
      <alignment horizontal="center" vertical="center"/>
      <protection/>
    </xf>
    <xf numFmtId="0" fontId="33" fillId="0" borderId="69" xfId="96" applyFont="1" applyFill="1" applyBorder="1" applyAlignment="1" applyProtection="1">
      <alignment horizontal="center" vertical="center"/>
      <protection/>
    </xf>
    <xf numFmtId="0" fontId="33" fillId="0" borderId="70" xfId="96" applyFont="1" applyFill="1" applyBorder="1" applyAlignment="1" applyProtection="1">
      <alignment horizontal="center" vertical="center"/>
      <protection/>
    </xf>
    <xf numFmtId="0" fontId="30" fillId="0" borderId="41" xfId="96" applyFont="1" applyFill="1" applyBorder="1" applyAlignment="1" applyProtection="1">
      <alignment horizontal="center"/>
      <protection/>
    </xf>
    <xf numFmtId="0" fontId="30" fillId="0" borderId="71" xfId="96" applyFont="1" applyFill="1" applyBorder="1" applyAlignment="1" applyProtection="1">
      <alignment horizontal="center"/>
      <protection/>
    </xf>
    <xf numFmtId="0" fontId="30" fillId="0" borderId="0" xfId="96" applyFont="1" applyFill="1" applyBorder="1" applyAlignment="1" applyProtection="1">
      <alignment horizontal="left"/>
      <protection/>
    </xf>
    <xf numFmtId="0" fontId="30" fillId="0" borderId="42" xfId="96" applyFont="1" applyFill="1" applyBorder="1" applyAlignment="1" applyProtection="1">
      <alignment horizontal="left"/>
      <protection/>
    </xf>
    <xf numFmtId="0" fontId="31" fillId="0" borderId="43" xfId="96" applyFont="1" applyFill="1" applyBorder="1" applyAlignment="1" applyProtection="1">
      <alignment horizontal="center" vertical="center"/>
      <protection/>
    </xf>
    <xf numFmtId="0" fontId="31" fillId="0" borderId="40" xfId="96" applyFont="1" applyFill="1" applyBorder="1" applyAlignment="1" applyProtection="1">
      <alignment horizontal="center" vertical="center"/>
      <protection/>
    </xf>
    <xf numFmtId="0" fontId="31" fillId="0" borderId="44" xfId="96" applyFont="1" applyFill="1" applyBorder="1" applyAlignment="1" applyProtection="1">
      <alignment horizontal="center" vertical="center"/>
      <protection/>
    </xf>
    <xf numFmtId="0" fontId="31" fillId="0" borderId="71" xfId="96" applyFont="1" applyFill="1" applyBorder="1" applyAlignment="1" applyProtection="1">
      <alignment horizontal="center" vertical="center"/>
      <protection/>
    </xf>
    <xf numFmtId="0" fontId="31" fillId="0" borderId="42" xfId="96" applyFont="1" applyFill="1" applyBorder="1" applyAlignment="1" applyProtection="1">
      <alignment horizontal="center" vertical="center"/>
      <protection/>
    </xf>
    <xf numFmtId="0" fontId="31" fillId="0" borderId="72" xfId="96" applyFont="1" applyFill="1" applyBorder="1" applyAlignment="1" applyProtection="1">
      <alignment horizontal="center" vertical="center"/>
      <protection/>
    </xf>
    <xf numFmtId="0" fontId="30" fillId="0" borderId="43" xfId="96" applyFont="1" applyFill="1" applyBorder="1" applyAlignment="1" applyProtection="1">
      <alignment horizontal="center" vertical="center"/>
      <protection/>
    </xf>
    <xf numFmtId="0" fontId="30" fillId="0" borderId="40" xfId="96" applyFont="1" applyFill="1" applyBorder="1" applyAlignment="1" applyProtection="1">
      <alignment horizontal="center" vertical="center"/>
      <protection/>
    </xf>
    <xf numFmtId="0" fontId="30" fillId="0" borderId="41" xfId="96" applyFont="1" applyFill="1" applyBorder="1" applyAlignment="1" applyProtection="1">
      <alignment horizontal="center" vertical="center"/>
      <protection/>
    </xf>
    <xf numFmtId="0" fontId="30" fillId="0" borderId="0" xfId="96" applyFont="1" applyFill="1" applyBorder="1" applyAlignment="1" applyProtection="1">
      <alignment horizontal="center" vertical="center"/>
      <protection/>
    </xf>
    <xf numFmtId="0" fontId="30" fillId="0" borderId="71" xfId="96" applyFont="1" applyFill="1" applyBorder="1" applyAlignment="1" applyProtection="1">
      <alignment horizontal="center" vertical="center"/>
      <protection/>
    </xf>
    <xf numFmtId="0" fontId="30" fillId="0" borderId="42" xfId="96" applyFont="1" applyFill="1" applyBorder="1" applyAlignment="1" applyProtection="1">
      <alignment horizontal="center" vertical="center"/>
      <protection/>
    </xf>
    <xf numFmtId="0" fontId="36" fillId="0" borderId="40" xfId="96" applyFont="1" applyFill="1" applyBorder="1" applyAlignment="1" applyProtection="1">
      <alignment horizontal="center" vertical="center"/>
      <protection/>
    </xf>
    <xf numFmtId="0" fontId="38" fillId="0" borderId="0" xfId="96" applyFont="1" applyFill="1" applyBorder="1" applyAlignment="1" applyProtection="1">
      <alignment horizontal="center" vertical="center"/>
      <protection/>
    </xf>
    <xf numFmtId="0" fontId="38" fillId="0" borderId="42" xfId="96" applyFont="1" applyFill="1" applyBorder="1" applyAlignment="1" applyProtection="1">
      <alignment horizontal="center" vertical="center"/>
      <protection/>
    </xf>
    <xf numFmtId="0" fontId="37" fillId="0" borderId="40" xfId="96" applyFont="1" applyFill="1" applyBorder="1" applyAlignment="1" applyProtection="1">
      <alignment horizontal="center" vertical="center"/>
      <protection/>
    </xf>
    <xf numFmtId="0" fontId="30" fillId="0" borderId="44" xfId="96" applyFont="1" applyFill="1" applyBorder="1" applyAlignment="1" applyProtection="1">
      <alignment horizontal="center"/>
      <protection/>
    </xf>
    <xf numFmtId="0" fontId="30" fillId="0" borderId="38" xfId="96" applyFont="1" applyFill="1" applyBorder="1" applyAlignment="1" applyProtection="1">
      <alignment horizontal="center"/>
      <protection/>
    </xf>
    <xf numFmtId="0" fontId="30" fillId="0" borderId="72" xfId="96" applyFont="1" applyFill="1" applyBorder="1" applyAlignment="1" applyProtection="1">
      <alignment horizontal="center"/>
      <protection/>
    </xf>
    <xf numFmtId="0" fontId="30" fillId="0" borderId="30" xfId="96" applyFont="1" applyFill="1" applyBorder="1" applyAlignment="1" applyProtection="1">
      <alignment horizontal="center"/>
      <protection/>
    </xf>
    <xf numFmtId="0" fontId="39" fillId="0" borderId="0" xfId="96" applyFont="1" applyFill="1" applyAlignment="1" applyProtection="1">
      <alignment horizontal="center"/>
      <protection locked="0"/>
    </xf>
    <xf numFmtId="0" fontId="30" fillId="0" borderId="43" xfId="96" applyFont="1" applyFill="1" applyBorder="1" applyAlignment="1" applyProtection="1">
      <alignment horizontal="center" vertical="top"/>
      <protection/>
    </xf>
    <xf numFmtId="0" fontId="30" fillId="0" borderId="41" xfId="96" applyFont="1" applyFill="1" applyBorder="1" applyAlignment="1" applyProtection="1">
      <alignment horizontal="center" vertical="top"/>
      <protection/>
    </xf>
    <xf numFmtId="0" fontId="30" fillId="0" borderId="71" xfId="96" applyFont="1" applyFill="1" applyBorder="1" applyAlignment="1" applyProtection="1">
      <alignment horizontal="center" vertical="top"/>
      <protection/>
    </xf>
    <xf numFmtId="43" fontId="29" fillId="47" borderId="40" xfId="96" applyNumberFormat="1" applyFont="1" applyFill="1" applyBorder="1" applyAlignment="1" applyProtection="1">
      <alignment horizontal="left"/>
      <protection/>
    </xf>
    <xf numFmtId="0" fontId="40" fillId="47" borderId="40" xfId="0" applyFont="1" applyFill="1" applyBorder="1" applyAlignment="1" applyProtection="1">
      <alignment horizontal="left"/>
      <protection/>
    </xf>
    <xf numFmtId="0" fontId="40" fillId="47" borderId="44" xfId="0" applyFont="1" applyFill="1" applyBorder="1" applyAlignment="1" applyProtection="1">
      <alignment horizontal="left"/>
      <protection/>
    </xf>
    <xf numFmtId="43" fontId="30" fillId="0" borderId="0" xfId="96" applyNumberFormat="1" applyFont="1" applyFill="1" applyBorder="1" applyAlignment="1" applyProtection="1">
      <alignment horizontal="center"/>
      <protection/>
    </xf>
    <xf numFmtId="0" fontId="30" fillId="0" borderId="0" xfId="96" applyFont="1" applyFill="1" applyBorder="1" applyAlignment="1" applyProtection="1">
      <alignment horizontal="center"/>
      <protection/>
    </xf>
    <xf numFmtId="203" fontId="30" fillId="0" borderId="0" xfId="96" applyNumberFormat="1" applyFont="1" applyFill="1" applyBorder="1" applyAlignment="1" applyProtection="1">
      <alignment horizontal="center"/>
      <protection/>
    </xf>
    <xf numFmtId="203" fontId="30" fillId="0" borderId="38" xfId="96" applyNumberFormat="1" applyFont="1" applyFill="1" applyBorder="1" applyAlignment="1" applyProtection="1">
      <alignment horizontal="center"/>
      <protection/>
    </xf>
    <xf numFmtId="203" fontId="30" fillId="0" borderId="42" xfId="96" applyNumberFormat="1" applyFont="1" applyFill="1" applyBorder="1" applyAlignment="1" applyProtection="1">
      <alignment horizontal="center"/>
      <protection/>
    </xf>
    <xf numFmtId="203" fontId="30" fillId="0" borderId="72" xfId="96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/>
      <protection/>
    </xf>
    <xf numFmtId="43" fontId="4" fillId="0" borderId="0" xfId="60" applyFont="1" applyFill="1" applyBorder="1" applyAlignment="1" applyProtection="1">
      <alignment horizontal="left"/>
      <protection/>
    </xf>
    <xf numFmtId="43" fontId="4" fillId="0" borderId="73" xfId="60" applyFont="1" applyFill="1" applyBorder="1" applyAlignment="1" applyProtection="1">
      <alignment horizontal="center"/>
      <protection/>
    </xf>
    <xf numFmtId="43" fontId="4" fillId="0" borderId="74" xfId="6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43" fontId="5" fillId="0" borderId="0" xfId="90" applyFont="1" applyFill="1" applyAlignment="1">
      <alignment horizontal="left"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5" fillId="0" borderId="54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210" fontId="5" fillId="0" borderId="0" xfId="0" applyNumberFormat="1" applyFont="1" applyFill="1" applyBorder="1" applyAlignment="1" applyProtection="1">
      <alignment horizontal="left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43" fontId="4" fillId="0" borderId="56" xfId="60" applyFont="1" applyFill="1" applyBorder="1" applyAlignment="1" applyProtection="1">
      <alignment horizontal="center" vertical="center" wrapText="1"/>
      <protection/>
    </xf>
    <xf numFmtId="43" fontId="4" fillId="0" borderId="57" xfId="6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59" xfId="0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209" fontId="4" fillId="0" borderId="75" xfId="60" applyNumberFormat="1" applyFont="1" applyFill="1" applyBorder="1" applyAlignment="1" applyProtection="1">
      <alignment horizontal="center" vertical="center"/>
      <protection/>
    </xf>
    <xf numFmtId="209" fontId="4" fillId="0" borderId="19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0" fontId="5" fillId="0" borderId="24" xfId="0" applyNumberFormat="1" applyFont="1" applyFill="1" applyBorder="1" applyAlignment="1">
      <alignment horizontal="center" vertical="center"/>
    </xf>
    <xf numFmtId="10" fontId="5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0" fontId="5" fillId="0" borderId="22" xfId="0" applyNumberFormat="1" applyFont="1" applyFill="1" applyBorder="1" applyAlignment="1">
      <alignment horizontal="center" vertical="center"/>
    </xf>
    <xf numFmtId="10" fontId="5" fillId="0" borderId="59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210" fontId="5" fillId="0" borderId="24" xfId="0" applyNumberFormat="1" applyFont="1" applyFill="1" applyBorder="1" applyAlignment="1">
      <alignment horizontal="left"/>
    </xf>
    <xf numFmtId="210" fontId="5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5" fillId="0" borderId="79" xfId="0" applyFont="1" applyFill="1" applyBorder="1" applyAlignment="1">
      <alignment horizontal="left"/>
    </xf>
    <xf numFmtId="0" fontId="5" fillId="0" borderId="80" xfId="0" applyFont="1" applyFill="1" applyBorder="1" applyAlignment="1">
      <alignment horizontal="left"/>
    </xf>
    <xf numFmtId="0" fontId="5" fillId="0" borderId="81" xfId="0" applyFont="1" applyFill="1" applyBorder="1" applyAlignment="1">
      <alignment horizontal="left"/>
    </xf>
    <xf numFmtId="0" fontId="4" fillId="0" borderId="7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62" xfId="0" applyNumberFormat="1" applyFont="1" applyFill="1" applyBorder="1" applyAlignment="1">
      <alignment horizontal="center" vertical="center"/>
    </xf>
    <xf numFmtId="10" fontId="5" fillId="0" borderId="6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82" xfId="0" applyFont="1" applyFill="1" applyBorder="1" applyAlignment="1">
      <alignment horizontal="right"/>
    </xf>
    <xf numFmtId="209" fontId="5" fillId="0" borderId="0" xfId="60" applyNumberFormat="1" applyFont="1" applyFill="1" applyBorder="1" applyAlignment="1">
      <alignment horizontal="left" vertical="center"/>
    </xf>
    <xf numFmtId="209" fontId="5" fillId="0" borderId="0" xfId="6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78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43" fontId="5" fillId="0" borderId="78" xfId="60" applyFont="1" applyFill="1" applyBorder="1" applyAlignment="1">
      <alignment horizontal="center"/>
    </xf>
    <xf numFmtId="43" fontId="5" fillId="0" borderId="62" xfId="60" applyFont="1" applyFill="1" applyBorder="1" applyAlignment="1">
      <alignment horizontal="center"/>
    </xf>
    <xf numFmtId="43" fontId="5" fillId="0" borderId="60" xfId="6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209" fontId="4" fillId="0" borderId="77" xfId="60" applyNumberFormat="1" applyFont="1" applyFill="1" applyBorder="1" applyAlignment="1">
      <alignment horizontal="center" vertical="center" wrapText="1"/>
    </xf>
    <xf numFmtId="209" fontId="4" fillId="0" borderId="55" xfId="60" applyNumberFormat="1" applyFont="1" applyFill="1" applyBorder="1" applyAlignment="1">
      <alignment horizontal="center" vertical="center" wrapText="1"/>
    </xf>
    <xf numFmtId="209" fontId="4" fillId="0" borderId="61" xfId="60" applyNumberFormat="1" applyFont="1" applyFill="1" applyBorder="1" applyAlignment="1">
      <alignment horizontal="center" vertical="center" wrapText="1"/>
    </xf>
    <xf numFmtId="43" fontId="5" fillId="0" borderId="23" xfId="60" applyFont="1" applyFill="1" applyBorder="1" applyAlignment="1">
      <alignment horizontal="center"/>
    </xf>
    <xf numFmtId="43" fontId="5" fillId="0" borderId="24" xfId="60" applyFont="1" applyFill="1" applyBorder="1" applyAlignment="1">
      <alignment horizontal="center"/>
    </xf>
    <xf numFmtId="43" fontId="5" fillId="0" borderId="25" xfId="60" applyFont="1" applyFill="1" applyBorder="1" applyAlignment="1">
      <alignment horizontal="center"/>
    </xf>
    <xf numFmtId="0" fontId="46" fillId="0" borderId="79" xfId="0" applyFont="1" applyFill="1" applyBorder="1" applyAlignment="1">
      <alignment horizontal="left"/>
    </xf>
    <xf numFmtId="0" fontId="46" fillId="0" borderId="80" xfId="0" applyFont="1" applyFill="1" applyBorder="1" applyAlignment="1">
      <alignment horizontal="left"/>
    </xf>
    <xf numFmtId="0" fontId="46" fillId="0" borderId="8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7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209" fontId="5" fillId="0" borderId="79" xfId="60" applyNumberFormat="1" applyFont="1" applyFill="1" applyBorder="1" applyAlignment="1">
      <alignment horizontal="center"/>
    </xf>
    <xf numFmtId="209" fontId="5" fillId="0" borderId="80" xfId="60" applyNumberFormat="1" applyFont="1" applyFill="1" applyBorder="1" applyAlignment="1">
      <alignment horizontal="center"/>
    </xf>
    <xf numFmtId="209" fontId="5" fillId="0" borderId="81" xfId="60" applyNumberFormat="1" applyFont="1" applyFill="1" applyBorder="1" applyAlignment="1">
      <alignment horizontal="center"/>
    </xf>
    <xf numFmtId="209" fontId="4" fillId="0" borderId="76" xfId="60" applyNumberFormat="1" applyFont="1" applyFill="1" applyBorder="1" applyAlignment="1">
      <alignment horizontal="center" vertical="center" wrapText="1"/>
    </xf>
    <xf numFmtId="209" fontId="4" fillId="0" borderId="63" xfId="60" applyNumberFormat="1" applyFont="1" applyFill="1" applyBorder="1" applyAlignment="1">
      <alignment horizontal="center" vertical="center" wrapText="1"/>
    </xf>
    <xf numFmtId="209" fontId="4" fillId="0" borderId="82" xfId="60" applyNumberFormat="1" applyFont="1" applyFill="1" applyBorder="1" applyAlignment="1">
      <alignment horizontal="center" vertical="center" wrapText="1"/>
    </xf>
    <xf numFmtId="43" fontId="4" fillId="0" borderId="51" xfId="60" applyFont="1" applyFill="1" applyBorder="1" applyAlignment="1">
      <alignment horizontal="center"/>
    </xf>
    <xf numFmtId="43" fontId="4" fillId="0" borderId="52" xfId="60" applyFont="1" applyFill="1" applyBorder="1" applyAlignment="1">
      <alignment horizontal="center"/>
    </xf>
    <xf numFmtId="43" fontId="4" fillId="0" borderId="53" xfId="6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210" fontId="5" fillId="0" borderId="0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3" fontId="4" fillId="0" borderId="56" xfId="60" applyFont="1" applyFill="1" applyBorder="1" applyAlignment="1">
      <alignment horizontal="center" vertical="center" wrapText="1"/>
    </xf>
    <xf numFmtId="43" fontId="4" fillId="0" borderId="57" xfId="60" applyFont="1" applyFill="1" applyBorder="1" applyAlignment="1">
      <alignment horizontal="center" vertical="center" wrapText="1"/>
    </xf>
    <xf numFmtId="209" fontId="4" fillId="0" borderId="75" xfId="60" applyNumberFormat="1" applyFont="1" applyFill="1" applyBorder="1" applyAlignment="1">
      <alignment horizontal="center" vertical="center"/>
    </xf>
    <xf numFmtId="209" fontId="4" fillId="0" borderId="19" xfId="60" applyNumberFormat="1" applyFont="1" applyFill="1" applyBorder="1" applyAlignment="1">
      <alignment horizontal="center" vertical="center"/>
    </xf>
    <xf numFmtId="43" fontId="4" fillId="0" borderId="73" xfId="60" applyFont="1" applyFill="1" applyBorder="1" applyAlignment="1">
      <alignment horizontal="center"/>
    </xf>
    <xf numFmtId="43" fontId="4" fillId="0" borderId="74" xfId="60" applyFont="1" applyFill="1" applyBorder="1" applyAlignment="1">
      <alignment horizontal="center"/>
    </xf>
    <xf numFmtId="208" fontId="4" fillId="0" borderId="23" xfId="60" applyNumberFormat="1" applyFont="1" applyFill="1" applyBorder="1" applyAlignment="1" applyProtection="1">
      <alignment horizontal="left"/>
      <protection locked="0"/>
    </xf>
    <xf numFmtId="208" fontId="4" fillId="0" borderId="24" xfId="60" applyNumberFormat="1" applyFont="1" applyFill="1" applyBorder="1" applyAlignment="1" applyProtection="1">
      <alignment horizontal="left"/>
      <protection locked="0"/>
    </xf>
    <xf numFmtId="208" fontId="4" fillId="0" borderId="25" xfId="60" applyNumberFormat="1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43" fontId="4" fillId="0" borderId="0" xfId="60" applyFont="1" applyFill="1" applyBorder="1" applyAlignment="1">
      <alignment horizontal="left"/>
    </xf>
    <xf numFmtId="0" fontId="5" fillId="0" borderId="23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209" fontId="5" fillId="0" borderId="24" xfId="60" applyNumberFormat="1" applyFont="1" applyFill="1" applyBorder="1" applyAlignment="1">
      <alignment horizontal="left"/>
    </xf>
    <xf numFmtId="0" fontId="5" fillId="0" borderId="34" xfId="0" applyFont="1" applyFill="1" applyBorder="1" applyAlignment="1">
      <alignment horizontal="right"/>
    </xf>
    <xf numFmtId="0" fontId="5" fillId="0" borderId="54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left"/>
    </xf>
    <xf numFmtId="206" fontId="5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5" fillId="0" borderId="54" xfId="0" applyFont="1" applyFill="1" applyBorder="1" applyAlignment="1" applyProtection="1">
      <alignment horizontal="left"/>
      <protection locked="0"/>
    </xf>
    <xf numFmtId="0" fontId="4" fillId="0" borderId="54" xfId="0" applyFont="1" applyFill="1" applyBorder="1" applyAlignment="1" applyProtection="1">
      <alignment horizontal="left"/>
      <protection locked="0"/>
    </xf>
    <xf numFmtId="0" fontId="4" fillId="0" borderId="33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left" shrinkToFit="1"/>
      <protection locked="0"/>
    </xf>
    <xf numFmtId="0" fontId="5" fillId="0" borderId="25" xfId="0" applyFont="1" applyFill="1" applyBorder="1" applyAlignment="1" applyProtection="1">
      <alignment horizontal="left" shrinkToFit="1"/>
      <protection locked="0"/>
    </xf>
    <xf numFmtId="43" fontId="4" fillId="0" borderId="28" xfId="6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9" fontId="4" fillId="0" borderId="84" xfId="60" applyNumberFormat="1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43" fontId="4" fillId="0" borderId="85" xfId="60" applyFont="1" applyFill="1" applyBorder="1" applyAlignment="1">
      <alignment horizontal="center"/>
    </xf>
    <xf numFmtId="43" fontId="4" fillId="0" borderId="72" xfId="60" applyFont="1" applyFill="1" applyBorder="1" applyAlignment="1">
      <alignment horizontal="center"/>
    </xf>
    <xf numFmtId="0" fontId="4" fillId="0" borderId="55" xfId="0" applyNumberFormat="1" applyFont="1" applyFill="1" applyBorder="1" applyAlignment="1">
      <alignment horizontal="left"/>
    </xf>
    <xf numFmtId="0" fontId="5" fillId="0" borderId="55" xfId="0" applyNumberFormat="1" applyFont="1" applyFill="1" applyBorder="1" applyAlignment="1">
      <alignment horizontal="left"/>
    </xf>
    <xf numFmtId="43" fontId="4" fillId="0" borderId="55" xfId="60" applyFont="1" applyFill="1" applyBorder="1" applyAlignment="1">
      <alignment horizontal="left"/>
    </xf>
    <xf numFmtId="210" fontId="5" fillId="0" borderId="55" xfId="0" applyNumberFormat="1" applyFont="1" applyFill="1" applyBorder="1" applyAlignment="1">
      <alignment horizontal="left"/>
    </xf>
    <xf numFmtId="206" fontId="5" fillId="0" borderId="2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09" fontId="4" fillId="0" borderId="24" xfId="6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23" xfId="0" applyFont="1" applyFill="1" applyBorder="1" applyAlignment="1" applyProtection="1">
      <alignment horizontal="left"/>
      <protection locked="0"/>
    </xf>
    <xf numFmtId="0" fontId="4" fillId="0" borderId="28" xfId="78" applyFont="1" applyFill="1" applyBorder="1" applyAlignment="1">
      <alignment horizontal="center" vertical="center"/>
      <protection/>
    </xf>
    <xf numFmtId="0" fontId="4" fillId="0" borderId="57" xfId="78" applyFont="1" applyFill="1" applyBorder="1" applyAlignment="1">
      <alignment horizontal="center" vertical="center"/>
      <protection/>
    </xf>
    <xf numFmtId="0" fontId="5" fillId="0" borderId="23" xfId="78" applyFont="1" applyFill="1" applyBorder="1" applyAlignment="1">
      <alignment horizontal="left" vertical="center"/>
      <protection/>
    </xf>
    <xf numFmtId="0" fontId="5" fillId="0" borderId="24" xfId="78" applyFont="1" applyFill="1" applyBorder="1" applyAlignment="1">
      <alignment horizontal="left" vertical="center"/>
      <protection/>
    </xf>
    <xf numFmtId="0" fontId="5" fillId="0" borderId="25" xfId="78" applyFont="1" applyFill="1" applyBorder="1" applyAlignment="1">
      <alignment horizontal="left" vertical="center"/>
      <protection/>
    </xf>
    <xf numFmtId="0" fontId="4" fillId="0" borderId="0" xfId="78" applyFont="1" applyFill="1" applyAlignment="1">
      <alignment horizontal="center"/>
      <protection/>
    </xf>
    <xf numFmtId="0" fontId="4" fillId="0" borderId="0" xfId="78" applyNumberFormat="1" applyFont="1" applyFill="1" applyBorder="1" applyAlignment="1">
      <alignment horizontal="left" vertical="center"/>
      <protection/>
    </xf>
    <xf numFmtId="0" fontId="5" fillId="0" borderId="0" xfId="78" applyNumberFormat="1" applyFont="1" applyFill="1" applyBorder="1" applyAlignment="1">
      <alignment horizontal="left" vertical="center"/>
      <protection/>
    </xf>
    <xf numFmtId="0" fontId="4" fillId="0" borderId="55" xfId="78" applyNumberFormat="1" applyFont="1" applyFill="1" applyBorder="1" applyAlignment="1">
      <alignment horizontal="left" vertical="center"/>
      <protection/>
    </xf>
    <xf numFmtId="0" fontId="5" fillId="0" borderId="55" xfId="78" applyNumberFormat="1" applyFont="1" applyFill="1" applyBorder="1" applyAlignment="1">
      <alignment horizontal="left" vertical="center"/>
      <protection/>
    </xf>
    <xf numFmtId="43" fontId="4" fillId="0" borderId="55" xfId="63" applyFont="1" applyFill="1" applyBorder="1" applyAlignment="1">
      <alignment horizontal="left" vertical="center"/>
    </xf>
    <xf numFmtId="210" fontId="5" fillId="0" borderId="55" xfId="78" applyNumberFormat="1" applyFont="1" applyFill="1" applyBorder="1" applyAlignment="1">
      <alignment horizontal="left" vertical="center"/>
      <protection/>
    </xf>
    <xf numFmtId="0" fontId="4" fillId="0" borderId="23" xfId="78" applyFont="1" applyFill="1" applyBorder="1" applyAlignment="1">
      <alignment horizontal="left" vertical="center"/>
      <protection/>
    </xf>
    <xf numFmtId="0" fontId="4" fillId="0" borderId="24" xfId="78" applyFont="1" applyFill="1" applyBorder="1" applyAlignment="1">
      <alignment horizontal="left" vertical="center"/>
      <protection/>
    </xf>
    <xf numFmtId="0" fontId="4" fillId="0" borderId="25" xfId="78" applyFont="1" applyFill="1" applyBorder="1" applyAlignment="1">
      <alignment horizontal="left" vertical="center"/>
      <protection/>
    </xf>
    <xf numFmtId="0" fontId="4" fillId="0" borderId="51" xfId="78" applyFont="1" applyFill="1" applyBorder="1" applyAlignment="1">
      <alignment horizontal="center" vertical="center"/>
      <protection/>
    </xf>
    <xf numFmtId="0" fontId="4" fillId="0" borderId="52" xfId="78" applyFont="1" applyFill="1" applyBorder="1" applyAlignment="1">
      <alignment horizontal="center" vertical="center"/>
      <protection/>
    </xf>
    <xf numFmtId="0" fontId="4" fillId="0" borderId="53" xfId="78" applyFont="1" applyFill="1" applyBorder="1" applyAlignment="1">
      <alignment horizontal="center" vertical="center"/>
      <protection/>
    </xf>
    <xf numFmtId="209" fontId="4" fillId="0" borderId="84" xfId="63" applyNumberFormat="1" applyFont="1" applyFill="1" applyBorder="1" applyAlignment="1">
      <alignment horizontal="center" vertical="center"/>
    </xf>
    <xf numFmtId="209" fontId="4" fillId="0" borderId="19" xfId="63" applyNumberFormat="1" applyFont="1" applyFill="1" applyBorder="1" applyAlignment="1">
      <alignment horizontal="center" vertical="center"/>
    </xf>
    <xf numFmtId="0" fontId="4" fillId="0" borderId="84" xfId="78" applyFont="1" applyFill="1" applyBorder="1" applyAlignment="1">
      <alignment horizontal="center" vertical="center"/>
      <protection/>
    </xf>
    <xf numFmtId="0" fontId="4" fillId="0" borderId="19" xfId="78" applyFont="1" applyFill="1" applyBorder="1" applyAlignment="1">
      <alignment horizontal="center" vertical="center"/>
      <protection/>
    </xf>
    <xf numFmtId="43" fontId="4" fillId="0" borderId="85" xfId="63" applyFont="1" applyFill="1" applyBorder="1" applyAlignment="1">
      <alignment horizontal="center"/>
    </xf>
    <xf numFmtId="43" fontId="4" fillId="0" borderId="72" xfId="63" applyFont="1" applyFill="1" applyBorder="1" applyAlignment="1">
      <alignment horizontal="center"/>
    </xf>
    <xf numFmtId="43" fontId="4" fillId="0" borderId="28" xfId="63" applyFont="1" applyFill="1" applyBorder="1" applyAlignment="1">
      <alignment horizontal="center" vertical="center" wrapText="1"/>
    </xf>
    <xf numFmtId="43" fontId="4" fillId="0" borderId="57" xfId="63" applyFont="1" applyFill="1" applyBorder="1" applyAlignment="1">
      <alignment horizontal="center" vertical="center" wrapText="1"/>
    </xf>
    <xf numFmtId="0" fontId="69" fillId="0" borderId="0" xfId="78" applyFont="1" applyFill="1" applyBorder="1" applyAlignment="1">
      <alignment horizontal="center" vertical="center"/>
      <protection/>
    </xf>
    <xf numFmtId="0" fontId="4" fillId="0" borderId="83" xfId="78" applyFont="1" applyFill="1" applyBorder="1" applyAlignment="1">
      <alignment horizontal="center" vertical="center"/>
      <protection/>
    </xf>
    <xf numFmtId="0" fontId="4" fillId="0" borderId="0" xfId="78" applyFont="1" applyFill="1" applyBorder="1" applyAlignment="1">
      <alignment horizontal="center" vertical="center"/>
      <protection/>
    </xf>
    <xf numFmtId="0" fontId="4" fillId="0" borderId="77" xfId="78" applyFont="1" applyFill="1" applyBorder="1" applyAlignment="1">
      <alignment horizontal="center" vertical="center"/>
      <protection/>
    </xf>
    <xf numFmtId="0" fontId="4" fillId="0" borderId="55" xfId="78" applyFont="1" applyFill="1" applyBorder="1" applyAlignment="1">
      <alignment horizontal="center" vertical="center"/>
      <protection/>
    </xf>
    <xf numFmtId="209" fontId="4" fillId="0" borderId="56" xfId="63" applyNumberFormat="1" applyFont="1" applyFill="1" applyBorder="1" applyAlignment="1">
      <alignment horizontal="center" vertical="center"/>
    </xf>
    <xf numFmtId="209" fontId="4" fillId="0" borderId="57" xfId="63" applyNumberFormat="1" applyFont="1" applyFill="1" applyBorder="1" applyAlignment="1">
      <alignment horizontal="center" vertical="center"/>
    </xf>
    <xf numFmtId="0" fontId="4" fillId="0" borderId="56" xfId="78" applyFont="1" applyFill="1" applyBorder="1" applyAlignment="1">
      <alignment horizontal="center" vertical="center"/>
      <protection/>
    </xf>
    <xf numFmtId="43" fontId="4" fillId="0" borderId="73" xfId="63" applyFont="1" applyFill="1" applyBorder="1" applyAlignment="1">
      <alignment horizontal="center"/>
    </xf>
    <xf numFmtId="43" fontId="4" fillId="0" borderId="74" xfId="63" applyFont="1" applyFill="1" applyBorder="1" applyAlignment="1">
      <alignment horizontal="center"/>
    </xf>
    <xf numFmtId="0" fontId="4" fillId="0" borderId="76" xfId="78" applyFont="1" applyFill="1" applyBorder="1" applyAlignment="1">
      <alignment horizontal="center" vertical="center"/>
      <protection/>
    </xf>
    <xf numFmtId="0" fontId="4" fillId="0" borderId="63" xfId="78" applyFont="1" applyFill="1" applyBorder="1" applyAlignment="1">
      <alignment horizontal="center" vertical="center"/>
      <protection/>
    </xf>
    <xf numFmtId="0" fontId="4" fillId="0" borderId="82" xfId="78" applyFont="1" applyFill="1" applyBorder="1" applyAlignment="1">
      <alignment horizontal="center" vertical="center"/>
      <protection/>
    </xf>
    <xf numFmtId="0" fontId="4" fillId="0" borderId="61" xfId="78" applyFont="1" applyFill="1" applyBorder="1" applyAlignment="1">
      <alignment horizontal="center" vertical="center"/>
      <protection/>
    </xf>
    <xf numFmtId="0" fontId="5" fillId="0" borderId="23" xfId="78" applyFont="1" applyFill="1" applyBorder="1" applyAlignment="1" applyProtection="1">
      <alignment horizontal="left"/>
      <protection locked="0"/>
    </xf>
    <xf numFmtId="0" fontId="5" fillId="0" borderId="24" xfId="78" applyFont="1" applyFill="1" applyBorder="1" applyAlignment="1" applyProtection="1">
      <alignment horizontal="left"/>
      <protection locked="0"/>
    </xf>
    <xf numFmtId="0" fontId="5" fillId="0" borderId="25" xfId="78" applyFont="1" applyFill="1" applyBorder="1" applyAlignment="1" applyProtection="1">
      <alignment horizontal="left"/>
      <protection locked="0"/>
    </xf>
    <xf numFmtId="43" fontId="4" fillId="0" borderId="56" xfId="63" applyFont="1" applyFill="1" applyBorder="1" applyAlignment="1">
      <alignment horizontal="center" vertical="center" wrapText="1"/>
    </xf>
    <xf numFmtId="208" fontId="5" fillId="0" borderId="34" xfId="63" applyNumberFormat="1" applyFont="1" applyFill="1" applyBorder="1" applyAlignment="1" applyProtection="1">
      <alignment horizontal="left"/>
      <protection locked="0"/>
    </xf>
    <xf numFmtId="208" fontId="5" fillId="0" borderId="54" xfId="63" applyNumberFormat="1" applyFont="1" applyFill="1" applyBorder="1" applyAlignment="1" applyProtection="1">
      <alignment horizontal="left"/>
      <protection locked="0"/>
    </xf>
    <xf numFmtId="208" fontId="5" fillId="0" borderId="33" xfId="63" applyNumberFormat="1" applyFont="1" applyFill="1" applyBorder="1" applyAlignment="1" applyProtection="1">
      <alignment horizontal="left"/>
      <protection locked="0"/>
    </xf>
    <xf numFmtId="208" fontId="5" fillId="0" borderId="86" xfId="63" applyNumberFormat="1" applyFont="1" applyFill="1" applyBorder="1" applyAlignment="1" applyProtection="1">
      <alignment horizontal="left"/>
      <protection locked="0"/>
    </xf>
    <xf numFmtId="208" fontId="5" fillId="0" borderId="66" xfId="63" applyNumberFormat="1" applyFont="1" applyFill="1" applyBorder="1" applyAlignment="1" applyProtection="1">
      <alignment horizontal="left"/>
      <protection locked="0"/>
    </xf>
    <xf numFmtId="208" fontId="5" fillId="0" borderId="87" xfId="63" applyNumberFormat="1" applyFont="1" applyFill="1" applyBorder="1" applyAlignment="1" applyProtection="1">
      <alignment horizontal="left"/>
      <protection locked="0"/>
    </xf>
    <xf numFmtId="0" fontId="4" fillId="0" borderId="0" xfId="78" applyFont="1" applyFill="1" applyBorder="1" applyAlignment="1">
      <alignment horizontal="center"/>
      <protection/>
    </xf>
    <xf numFmtId="0" fontId="4" fillId="0" borderId="22" xfId="78" applyFont="1" applyFill="1" applyBorder="1" applyAlignment="1">
      <alignment horizontal="left"/>
      <protection/>
    </xf>
    <xf numFmtId="0" fontId="5" fillId="0" borderId="22" xfId="78" applyFont="1" applyFill="1" applyBorder="1" applyAlignment="1">
      <alignment horizontal="left"/>
      <protection/>
    </xf>
    <xf numFmtId="209" fontId="5" fillId="0" borderId="24" xfId="63" applyNumberFormat="1" applyFont="1" applyFill="1" applyBorder="1" applyAlignment="1">
      <alignment horizontal="left"/>
    </xf>
    <xf numFmtId="0" fontId="4" fillId="0" borderId="24" xfId="78" applyFont="1" applyFill="1" applyBorder="1" applyAlignment="1">
      <alignment horizontal="left"/>
      <protection/>
    </xf>
    <xf numFmtId="0" fontId="5" fillId="0" borderId="24" xfId="78" applyFont="1" applyFill="1" applyBorder="1" applyAlignment="1">
      <alignment horizontal="left"/>
      <protection/>
    </xf>
    <xf numFmtId="206" fontId="5" fillId="0" borderId="24" xfId="78" applyNumberFormat="1" applyFont="1" applyFill="1" applyBorder="1" applyAlignment="1">
      <alignment horizontal="left"/>
      <protection/>
    </xf>
    <xf numFmtId="210" fontId="5" fillId="0" borderId="24" xfId="78" applyNumberFormat="1" applyFont="1" applyFill="1" applyBorder="1" applyAlignment="1">
      <alignment horizontal="left"/>
      <protection/>
    </xf>
    <xf numFmtId="0" fontId="5" fillId="0" borderId="79" xfId="78" applyFont="1" applyFill="1" applyBorder="1" applyAlignment="1">
      <alignment horizontal="left"/>
      <protection/>
    </xf>
    <xf numFmtId="0" fontId="5" fillId="0" borderId="80" xfId="78" applyFont="1" applyFill="1" applyBorder="1" applyAlignment="1">
      <alignment horizontal="left"/>
      <protection/>
    </xf>
    <xf numFmtId="0" fontId="5" fillId="0" borderId="23" xfId="78" applyFont="1" applyFill="1" applyBorder="1" applyAlignment="1">
      <alignment horizontal="left"/>
      <protection/>
    </xf>
    <xf numFmtId="0" fontId="5" fillId="0" borderId="34" xfId="78" applyFont="1" applyFill="1" applyBorder="1" applyAlignment="1">
      <alignment horizontal="right"/>
      <protection/>
    </xf>
    <xf numFmtId="0" fontId="5" fillId="0" borderId="54" xfId="78" applyFont="1" applyFill="1" applyBorder="1" applyAlignment="1">
      <alignment horizontal="right"/>
      <protection/>
    </xf>
    <xf numFmtId="0" fontId="4" fillId="0" borderId="23" xfId="78" applyFont="1" applyFill="1" applyBorder="1" applyAlignment="1">
      <alignment horizontal="left"/>
      <protection/>
    </xf>
    <xf numFmtId="0" fontId="9" fillId="0" borderId="24" xfId="78" applyFont="1" applyFill="1" applyBorder="1" applyAlignment="1">
      <alignment horizontal="left"/>
      <protection/>
    </xf>
    <xf numFmtId="0" fontId="9" fillId="0" borderId="25" xfId="78" applyFont="1" applyFill="1" applyBorder="1" applyAlignment="1">
      <alignment horizontal="left"/>
      <protection/>
    </xf>
    <xf numFmtId="0" fontId="5" fillId="0" borderId="64" xfId="78" applyFont="1" applyFill="1" applyBorder="1" applyAlignment="1">
      <alignment horizontal="left" vertical="center"/>
      <protection/>
    </xf>
    <xf numFmtId="0" fontId="5" fillId="0" borderId="22" xfId="78" applyFont="1" applyFill="1" applyBorder="1" applyAlignment="1">
      <alignment horizontal="left" vertical="center"/>
      <protection/>
    </xf>
    <xf numFmtId="0" fontId="5" fillId="0" borderId="78" xfId="78" applyFont="1" applyFill="1" applyBorder="1" applyAlignment="1">
      <alignment horizontal="left" vertical="center"/>
      <protection/>
    </xf>
    <xf numFmtId="0" fontId="5" fillId="0" borderId="62" xfId="78" applyFont="1" applyFill="1" applyBorder="1" applyAlignment="1">
      <alignment horizontal="left" vertical="center"/>
      <protection/>
    </xf>
    <xf numFmtId="0" fontId="4" fillId="0" borderId="76" xfId="78" applyFont="1" applyFill="1" applyBorder="1" applyAlignment="1">
      <alignment horizontal="right"/>
      <protection/>
    </xf>
    <xf numFmtId="0" fontId="4" fillId="0" borderId="0" xfId="78" applyFont="1" applyFill="1" applyBorder="1" applyAlignment="1">
      <alignment horizontal="right"/>
      <protection/>
    </xf>
    <xf numFmtId="0" fontId="4" fillId="0" borderId="63" xfId="78" applyFont="1" applyFill="1" applyBorder="1" applyAlignment="1">
      <alignment horizontal="right"/>
      <protection/>
    </xf>
    <xf numFmtId="0" fontId="4" fillId="0" borderId="82" xfId="78" applyFont="1" applyFill="1" applyBorder="1" applyAlignment="1">
      <alignment horizontal="right"/>
      <protection/>
    </xf>
    <xf numFmtId="0" fontId="4" fillId="0" borderId="77" xfId="78" applyFont="1" applyFill="1" applyBorder="1" applyAlignment="1">
      <alignment horizontal="center"/>
      <protection/>
    </xf>
    <xf numFmtId="0" fontId="4" fillId="0" borderId="55" xfId="78" applyFont="1" applyFill="1" applyBorder="1" applyAlignment="1">
      <alignment horizontal="center"/>
      <protection/>
    </xf>
    <xf numFmtId="0" fontId="5" fillId="0" borderId="0" xfId="78" applyFont="1" applyFill="1" applyBorder="1" applyAlignment="1">
      <alignment horizontal="left"/>
      <protection/>
    </xf>
    <xf numFmtId="0" fontId="5" fillId="0" borderId="0" xfId="78" applyFont="1" applyFill="1" applyBorder="1" applyAlignment="1">
      <alignment horizontal="center"/>
      <protection/>
    </xf>
    <xf numFmtId="209" fontId="5" fillId="0" borderId="0" xfId="63" applyNumberFormat="1" applyFont="1" applyFill="1" applyBorder="1" applyAlignment="1">
      <alignment horizontal="left"/>
    </xf>
    <xf numFmtId="0" fontId="4" fillId="0" borderId="82" xfId="78" applyFont="1" applyFill="1" applyBorder="1" applyAlignment="1">
      <alignment horizontal="center" vertical="center" wrapText="1"/>
      <protection/>
    </xf>
    <xf numFmtId="209" fontId="4" fillId="0" borderId="24" xfId="63" applyNumberFormat="1" applyFont="1" applyFill="1" applyBorder="1" applyAlignment="1">
      <alignment horizontal="right"/>
    </xf>
    <xf numFmtId="0" fontId="4" fillId="0" borderId="62" xfId="78" applyFont="1" applyFill="1" applyBorder="1" applyAlignment="1">
      <alignment horizontal="left"/>
      <protection/>
    </xf>
    <xf numFmtId="0" fontId="4" fillId="0" borderId="75" xfId="78" applyFont="1" applyFill="1" applyBorder="1" applyAlignment="1">
      <alignment horizontal="center" vertical="center"/>
      <protection/>
    </xf>
    <xf numFmtId="209" fontId="4" fillId="0" borderId="76" xfId="63" applyNumberFormat="1" applyFont="1" applyFill="1" applyBorder="1" applyAlignment="1">
      <alignment horizontal="center" vertical="center" wrapText="1"/>
    </xf>
    <xf numFmtId="209" fontId="4" fillId="0" borderId="63" xfId="63" applyNumberFormat="1" applyFont="1" applyFill="1" applyBorder="1" applyAlignment="1">
      <alignment horizontal="center" vertical="center" wrapText="1"/>
    </xf>
    <xf numFmtId="209" fontId="4" fillId="0" borderId="82" xfId="63" applyNumberFormat="1" applyFont="1" applyFill="1" applyBorder="1" applyAlignment="1">
      <alignment horizontal="center" vertical="center" wrapText="1"/>
    </xf>
    <xf numFmtId="209" fontId="4" fillId="0" borderId="77" xfId="63" applyNumberFormat="1" applyFont="1" applyFill="1" applyBorder="1" applyAlignment="1">
      <alignment horizontal="center" vertical="center" wrapText="1"/>
    </xf>
    <xf numFmtId="209" fontId="4" fillId="0" borderId="55" xfId="63" applyNumberFormat="1" applyFont="1" applyFill="1" applyBorder="1" applyAlignment="1">
      <alignment horizontal="center" vertical="center" wrapText="1"/>
    </xf>
    <xf numFmtId="209" fontId="4" fillId="0" borderId="61" xfId="63" applyNumberFormat="1" applyFont="1" applyFill="1" applyBorder="1" applyAlignment="1">
      <alignment horizontal="center" vertical="center" wrapText="1"/>
    </xf>
    <xf numFmtId="0" fontId="46" fillId="0" borderId="79" xfId="78" applyFont="1" applyFill="1" applyBorder="1" applyAlignment="1">
      <alignment horizontal="left"/>
      <protection/>
    </xf>
    <xf numFmtId="0" fontId="46" fillId="0" borderId="80" xfId="78" applyFont="1" applyFill="1" applyBorder="1" applyAlignment="1">
      <alignment horizontal="left"/>
      <protection/>
    </xf>
    <xf numFmtId="0" fontId="46" fillId="0" borderId="81" xfId="78" applyFont="1" applyFill="1" applyBorder="1" applyAlignment="1">
      <alignment horizontal="left"/>
      <protection/>
    </xf>
    <xf numFmtId="209" fontId="5" fillId="0" borderId="79" xfId="63" applyNumberFormat="1" applyFont="1" applyFill="1" applyBorder="1" applyAlignment="1">
      <alignment horizontal="center"/>
    </xf>
    <xf numFmtId="209" fontId="5" fillId="0" borderId="80" xfId="63" applyNumberFormat="1" applyFont="1" applyFill="1" applyBorder="1" applyAlignment="1">
      <alignment horizontal="center"/>
    </xf>
    <xf numFmtId="209" fontId="5" fillId="0" borderId="81" xfId="63" applyNumberFormat="1" applyFont="1" applyFill="1" applyBorder="1" applyAlignment="1">
      <alignment horizontal="center"/>
    </xf>
    <xf numFmtId="0" fontId="5" fillId="0" borderId="25" xfId="78" applyFont="1" applyFill="1" applyBorder="1" applyAlignment="1">
      <alignment horizontal="left"/>
      <protection/>
    </xf>
    <xf numFmtId="43" fontId="5" fillId="0" borderId="23" xfId="63" applyFont="1" applyFill="1" applyBorder="1" applyAlignment="1">
      <alignment horizontal="center"/>
    </xf>
    <xf numFmtId="43" fontId="5" fillId="0" borderId="24" xfId="63" applyFont="1" applyFill="1" applyBorder="1" applyAlignment="1">
      <alignment horizontal="center"/>
    </xf>
    <xf numFmtId="43" fontId="5" fillId="0" borderId="25" xfId="63" applyFont="1" applyFill="1" applyBorder="1" applyAlignment="1">
      <alignment horizontal="center"/>
    </xf>
    <xf numFmtId="0" fontId="5" fillId="0" borderId="23" xfId="78" applyFont="1" applyFill="1" applyBorder="1" applyAlignment="1">
      <alignment horizontal="center"/>
      <protection/>
    </xf>
    <xf numFmtId="0" fontId="5" fillId="0" borderId="24" xfId="78" applyFont="1" applyFill="1" applyBorder="1" applyAlignment="1">
      <alignment horizontal="center"/>
      <protection/>
    </xf>
    <xf numFmtId="0" fontId="5" fillId="0" borderId="25" xfId="78" applyFont="1" applyFill="1" applyBorder="1" applyAlignment="1">
      <alignment horizontal="center"/>
      <protection/>
    </xf>
    <xf numFmtId="0" fontId="5" fillId="0" borderId="0" xfId="78" applyFont="1" applyFill="1" applyBorder="1" applyAlignment="1">
      <alignment horizontal="center" vertical="center"/>
      <protection/>
    </xf>
    <xf numFmtId="0" fontId="5" fillId="0" borderId="78" xfId="78" applyFont="1" applyFill="1" applyBorder="1" applyAlignment="1">
      <alignment horizontal="center"/>
      <protection/>
    </xf>
    <xf numFmtId="0" fontId="5" fillId="0" borderId="62" xfId="78" applyFont="1" applyFill="1" applyBorder="1" applyAlignment="1">
      <alignment horizontal="center"/>
      <protection/>
    </xf>
    <xf numFmtId="0" fontId="5" fillId="0" borderId="60" xfId="78" applyFont="1" applyFill="1" applyBorder="1" applyAlignment="1">
      <alignment horizontal="center"/>
      <protection/>
    </xf>
    <xf numFmtId="43" fontId="5" fillId="0" borderId="78" xfId="63" applyFont="1" applyFill="1" applyBorder="1" applyAlignment="1">
      <alignment horizontal="center"/>
    </xf>
    <xf numFmtId="43" fontId="5" fillId="0" borderId="62" xfId="63" applyFont="1" applyFill="1" applyBorder="1" applyAlignment="1">
      <alignment horizontal="center"/>
    </xf>
    <xf numFmtId="43" fontId="5" fillId="0" borderId="60" xfId="63" applyFont="1" applyFill="1" applyBorder="1" applyAlignment="1">
      <alignment horizontal="center"/>
    </xf>
    <xf numFmtId="0" fontId="5" fillId="0" borderId="76" xfId="78" applyFont="1" applyFill="1" applyBorder="1" applyAlignment="1">
      <alignment horizontal="right"/>
      <protection/>
    </xf>
    <xf numFmtId="0" fontId="5" fillId="0" borderId="63" xfId="78" applyFont="1" applyFill="1" applyBorder="1" applyAlignment="1">
      <alignment horizontal="right"/>
      <protection/>
    </xf>
    <xf numFmtId="0" fontId="5" fillId="0" borderId="82" xfId="78" applyFont="1" applyFill="1" applyBorder="1" applyAlignment="1">
      <alignment horizontal="right"/>
      <protection/>
    </xf>
    <xf numFmtId="0" fontId="5" fillId="0" borderId="77" xfId="78" applyFont="1" applyFill="1" applyBorder="1" applyAlignment="1">
      <alignment horizontal="center"/>
      <protection/>
    </xf>
    <xf numFmtId="0" fontId="5" fillId="0" borderId="55" xfId="78" applyFont="1" applyFill="1" applyBorder="1" applyAlignment="1">
      <alignment horizontal="center"/>
      <protection/>
    </xf>
    <xf numFmtId="0" fontId="5" fillId="0" borderId="0" xfId="78" applyFont="1" applyFill="1" applyBorder="1" applyAlignment="1">
      <alignment horizontal="center" vertical="top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l 2" xfId="78"/>
    <cellStyle name="Normal 2 2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  <cellStyle name="การคำนวณ" xfId="87"/>
    <cellStyle name="ข้อความเตือน" xfId="88"/>
    <cellStyle name="ข้อความอธิบาย" xfId="89"/>
    <cellStyle name="เครื่องหมายจุลภาค 2 2" xfId="90"/>
    <cellStyle name="ชื่อเรื่อง" xfId="91"/>
    <cellStyle name="เซลล์ตรวจสอบ" xfId="92"/>
    <cellStyle name="เซลล์ที่มีการเชื่อมโยง" xfId="93"/>
    <cellStyle name="ดี" xfId="94"/>
    <cellStyle name="ปกติ 2" xfId="95"/>
    <cellStyle name="ปกติ_ตัวอย่างการคำนวณ FACTOR F" xfId="96"/>
    <cellStyle name="ปกติ_ปร.4" xfId="97"/>
    <cellStyle name="ป้อนค่า" xfId="98"/>
    <cellStyle name="ปานกลาง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0</xdr:rowOff>
    </xdr:from>
    <xdr:to>
      <xdr:col>2</xdr:col>
      <xdr:colOff>0</xdr:colOff>
      <xdr:row>21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62000" y="5419725"/>
          <a:ext cx="123825" cy="6286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142875</xdr:colOff>
      <xdr:row>21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95875" y="5448300"/>
          <a:ext cx="8572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0</xdr:rowOff>
    </xdr:from>
    <xdr:to>
      <xdr:col>2</xdr:col>
      <xdr:colOff>0</xdr:colOff>
      <xdr:row>21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62000" y="5419725"/>
          <a:ext cx="123825" cy="6286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142875</xdr:colOff>
      <xdr:row>21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95875" y="5448300"/>
          <a:ext cx="8572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0</xdr:rowOff>
    </xdr:from>
    <xdr:to>
      <xdr:col>2</xdr:col>
      <xdr:colOff>0</xdr:colOff>
      <xdr:row>21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62000" y="5419725"/>
          <a:ext cx="123825" cy="6286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142875</xdr:colOff>
      <xdr:row>21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95875" y="5448300"/>
          <a:ext cx="8572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0</xdr:rowOff>
    </xdr:from>
    <xdr:to>
      <xdr:col>2</xdr:col>
      <xdr:colOff>0</xdr:colOff>
      <xdr:row>21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62000" y="5419725"/>
          <a:ext cx="123825" cy="6286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142875</xdr:colOff>
      <xdr:row>21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95875" y="5448300"/>
          <a:ext cx="8572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0</xdr:rowOff>
    </xdr:from>
    <xdr:to>
      <xdr:col>2</xdr:col>
      <xdr:colOff>0</xdr:colOff>
      <xdr:row>21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62000" y="5419725"/>
          <a:ext cx="123825" cy="6286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142875</xdr:colOff>
      <xdr:row>21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95875" y="5448300"/>
          <a:ext cx="8572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638175</xdr:colOff>
      <xdr:row>9</xdr:row>
      <xdr:rowOff>161925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610850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0</xdr:rowOff>
    </xdr:from>
    <xdr:to>
      <xdr:col>2</xdr:col>
      <xdr:colOff>0</xdr:colOff>
      <xdr:row>21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62000" y="5419725"/>
          <a:ext cx="123825" cy="6286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142875</xdr:colOff>
      <xdr:row>21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95875" y="5448300"/>
          <a:ext cx="8572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11;&#3619;&#3632;&#3617;&#3634;&#3603;&#3619;&#3634;&#3588;&#3634;\&#3650;&#3611;&#3619;&#3649;&#3585;&#3619;&#3617;&#3588;&#3635;&#3609;&#3623;&#3603;&#3627;&#3634;&#3588;&#3656;&#3634;%20Factor%20F\Factor%20F_1.307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or F"/>
      <sheetName val="Sheet1"/>
    </sheetNames>
    <sheetDataSet>
      <sheetData sheetId="1">
        <row r="6">
          <cell r="H6">
            <v>1.3074</v>
          </cell>
        </row>
        <row r="7">
          <cell r="H7">
            <v>1.305</v>
          </cell>
        </row>
        <row r="8">
          <cell r="H8">
            <v>1.3035</v>
          </cell>
        </row>
        <row r="9">
          <cell r="H9">
            <v>1.3003</v>
          </cell>
        </row>
        <row r="10">
          <cell r="H10">
            <v>1.2943</v>
          </cell>
        </row>
        <row r="11">
          <cell r="H11">
            <v>1.2594</v>
          </cell>
        </row>
        <row r="12">
          <cell r="H12">
            <v>1.2518</v>
          </cell>
        </row>
        <row r="13">
          <cell r="H13">
            <v>1.2248</v>
          </cell>
        </row>
        <row r="14">
          <cell r="H14">
            <v>1.2164</v>
          </cell>
        </row>
        <row r="15">
          <cell r="H15">
            <v>1.2161</v>
          </cell>
        </row>
        <row r="16">
          <cell r="H16">
            <v>1.2159</v>
          </cell>
        </row>
        <row r="17">
          <cell r="H17">
            <v>1.2061</v>
          </cell>
        </row>
        <row r="18">
          <cell r="H18">
            <v>1.205</v>
          </cell>
        </row>
        <row r="19">
          <cell r="H19">
            <v>1.205</v>
          </cell>
        </row>
        <row r="20">
          <cell r="H20">
            <v>1.2049</v>
          </cell>
        </row>
        <row r="21">
          <cell r="H21">
            <v>1.2049</v>
          </cell>
        </row>
        <row r="22">
          <cell r="H22">
            <v>1.2023</v>
          </cell>
        </row>
        <row r="23">
          <cell r="H23">
            <v>1.2023</v>
          </cell>
        </row>
        <row r="24">
          <cell r="H24">
            <v>1.2013</v>
          </cell>
        </row>
        <row r="25">
          <cell r="H25">
            <v>1.1951</v>
          </cell>
        </row>
        <row r="26">
          <cell r="H26">
            <v>1.1866</v>
          </cell>
        </row>
        <row r="27">
          <cell r="H27">
            <v>1.1858</v>
          </cell>
        </row>
        <row r="28">
          <cell r="H28">
            <v>1.1853</v>
          </cell>
        </row>
        <row r="29">
          <cell r="H29">
            <v>1.1788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="80" zoomScaleNormal="80" zoomScalePageLayoutView="0" workbookViewId="0" topLeftCell="A8">
      <selection activeCell="H15" sqref="H15:J15"/>
    </sheetView>
  </sheetViews>
  <sheetFormatPr defaultColWidth="10.28125" defaultRowHeight="12.75"/>
  <cols>
    <col min="1" max="1" width="9.140625" style="136" customWidth="1"/>
    <col min="2" max="2" width="4.140625" style="136" customWidth="1"/>
    <col min="3" max="3" width="7.7109375" style="136" customWidth="1"/>
    <col min="4" max="4" width="4.140625" style="136" customWidth="1"/>
    <col min="5" max="5" width="11.8515625" style="136" customWidth="1"/>
    <col min="6" max="6" width="5.28125" style="136" customWidth="1"/>
    <col min="7" max="7" width="17.421875" style="136" customWidth="1"/>
    <col min="8" max="8" width="3.140625" style="136" customWidth="1"/>
    <col min="9" max="9" width="12.7109375" style="136" customWidth="1"/>
    <col min="10" max="10" width="7.57421875" style="196" customWidth="1"/>
    <col min="11" max="11" width="8.00390625" style="136" customWidth="1"/>
    <col min="12" max="12" width="8.28125" style="136" customWidth="1"/>
    <col min="13" max="13" width="12.8515625" style="136" hidden="1" customWidth="1"/>
    <col min="14" max="15" width="10.28125" style="136" hidden="1" customWidth="1"/>
    <col min="16" max="16" width="16.421875" style="136" hidden="1" customWidth="1"/>
    <col min="17" max="20" width="10.28125" style="136" hidden="1" customWidth="1"/>
    <col min="21" max="21" width="23.00390625" style="137" hidden="1" customWidth="1"/>
    <col min="22" max="23" width="10.28125" style="136" hidden="1" customWidth="1"/>
    <col min="24" max="24" width="23.140625" style="136" hidden="1" customWidth="1"/>
    <col min="25" max="25" width="16.421875" style="136" hidden="1" customWidth="1"/>
    <col min="26" max="26" width="0.2890625" style="136" hidden="1" customWidth="1"/>
    <col min="27" max="27" width="10.28125" style="136" hidden="1" customWidth="1"/>
    <col min="28" max="29" width="10.28125" style="136" customWidth="1"/>
    <col min="30" max="16384" width="10.28125" style="136" customWidth="1"/>
  </cols>
  <sheetData>
    <row r="1" spans="1:15" ht="30" customHeight="1">
      <c r="A1" s="485" t="s">
        <v>61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135"/>
      <c r="N1" s="135"/>
      <c r="O1" s="135"/>
    </row>
    <row r="2" spans="1:21" s="326" customFormat="1" ht="9.75" customHeight="1" thickBo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324"/>
      <c r="N2" s="325"/>
      <c r="O2" s="324"/>
      <c r="Q2" s="327"/>
      <c r="U2" s="138"/>
    </row>
    <row r="3" spans="1:12" ht="21.75" customHeight="1">
      <c r="A3" s="487" t="s">
        <v>62</v>
      </c>
      <c r="B3" s="488"/>
      <c r="C3" s="488"/>
      <c r="D3" s="488"/>
      <c r="E3" s="488"/>
      <c r="F3" s="488"/>
      <c r="G3" s="488"/>
      <c r="H3" s="488"/>
      <c r="I3" s="488"/>
      <c r="J3" s="488"/>
      <c r="K3" s="139" t="s">
        <v>63</v>
      </c>
      <c r="L3" s="491" t="s">
        <v>64</v>
      </c>
    </row>
    <row r="4" spans="1:25" ht="21.75" customHeight="1" thickBot="1">
      <c r="A4" s="489"/>
      <c r="B4" s="490"/>
      <c r="C4" s="490"/>
      <c r="D4" s="490"/>
      <c r="E4" s="490"/>
      <c r="F4" s="490"/>
      <c r="G4" s="490"/>
      <c r="H4" s="490"/>
      <c r="I4" s="490"/>
      <c r="J4" s="490"/>
      <c r="K4" s="140" t="s">
        <v>65</v>
      </c>
      <c r="L4" s="492"/>
      <c r="U4" s="137">
        <v>0</v>
      </c>
      <c r="V4" s="136">
        <v>1.3074</v>
      </c>
      <c r="X4" s="136">
        <v>0</v>
      </c>
      <c r="Y4" s="137">
        <v>500000</v>
      </c>
    </row>
    <row r="5" spans="1:25" ht="23.25">
      <c r="A5" s="493"/>
      <c r="B5" s="495" t="s">
        <v>66</v>
      </c>
      <c r="C5" s="495"/>
      <c r="D5" s="495"/>
      <c r="E5" s="495"/>
      <c r="F5" s="495"/>
      <c r="G5" s="495"/>
      <c r="H5" s="495"/>
      <c r="I5" s="495"/>
      <c r="J5" s="141">
        <v>0</v>
      </c>
      <c r="K5" s="142" t="s">
        <v>67</v>
      </c>
      <c r="L5" s="143">
        <f aca="true" t="shared" si="0" ref="L5:L28">V5</f>
        <v>1.3074</v>
      </c>
      <c r="P5" s="136">
        <v>500000</v>
      </c>
      <c r="Q5" s="144"/>
      <c r="U5" s="145">
        <v>500000</v>
      </c>
      <c r="V5" s="146">
        <f>+'[1]Sheet1'!H6</f>
        <v>1.3074</v>
      </c>
      <c r="X5" s="145">
        <v>500000</v>
      </c>
      <c r="Y5" s="147">
        <v>1000000</v>
      </c>
    </row>
    <row r="6" spans="1:25" ht="23.25">
      <c r="A6" s="493"/>
      <c r="B6" s="495" t="s">
        <v>68</v>
      </c>
      <c r="C6" s="495"/>
      <c r="D6" s="495"/>
      <c r="E6" s="495"/>
      <c r="F6" s="495"/>
      <c r="G6" s="495"/>
      <c r="H6" s="495"/>
      <c r="I6" s="495"/>
      <c r="J6" s="141">
        <v>0</v>
      </c>
      <c r="K6" s="148">
        <v>1</v>
      </c>
      <c r="L6" s="149">
        <f t="shared" si="0"/>
        <v>1.305</v>
      </c>
      <c r="U6" s="147">
        <v>1000000</v>
      </c>
      <c r="V6" s="150">
        <f>+'[1]Sheet1'!H7</f>
        <v>1.305</v>
      </c>
      <c r="X6" s="147">
        <v>1000000</v>
      </c>
      <c r="Y6" s="147">
        <v>2000000</v>
      </c>
    </row>
    <row r="7" spans="1:25" s="151" customFormat="1" ht="23.25">
      <c r="A7" s="493"/>
      <c r="B7" s="495" t="s">
        <v>69</v>
      </c>
      <c r="C7" s="495"/>
      <c r="D7" s="495"/>
      <c r="E7" s="495"/>
      <c r="F7" s="495"/>
      <c r="G7" s="495"/>
      <c r="H7" s="495"/>
      <c r="I7" s="495"/>
      <c r="J7" s="141">
        <v>0.06</v>
      </c>
      <c r="K7" s="148">
        <v>2</v>
      </c>
      <c r="L7" s="143">
        <f t="shared" si="0"/>
        <v>1.3035</v>
      </c>
      <c r="N7" s="136" t="s">
        <v>70</v>
      </c>
      <c r="O7" s="152"/>
      <c r="P7" s="152">
        <f>P5</f>
        <v>500000</v>
      </c>
      <c r="Q7" s="136"/>
      <c r="S7" s="328"/>
      <c r="U7" s="147">
        <v>2000000</v>
      </c>
      <c r="V7" s="146">
        <f>+'[1]Sheet1'!H8</f>
        <v>1.3035</v>
      </c>
      <c r="X7" s="147">
        <v>2000000</v>
      </c>
      <c r="Y7" s="147">
        <v>5000000</v>
      </c>
    </row>
    <row r="8" spans="1:25" s="151" customFormat="1" ht="23.25">
      <c r="A8" s="494"/>
      <c r="B8" s="496" t="s">
        <v>71</v>
      </c>
      <c r="C8" s="496"/>
      <c r="D8" s="496"/>
      <c r="E8" s="496"/>
      <c r="F8" s="496"/>
      <c r="G8" s="496"/>
      <c r="H8" s="496"/>
      <c r="I8" s="496"/>
      <c r="J8" s="141">
        <v>0.07</v>
      </c>
      <c r="K8" s="148">
        <v>5</v>
      </c>
      <c r="L8" s="143">
        <f t="shared" si="0"/>
        <v>1.3003</v>
      </c>
      <c r="N8" s="136" t="s">
        <v>72</v>
      </c>
      <c r="P8" s="153">
        <f>VLOOKUP(H14,U4:V28,1)</f>
        <v>0</v>
      </c>
      <c r="Q8" s="136" t="s">
        <v>73</v>
      </c>
      <c r="R8" s="154">
        <f>VLOOKUP(H15,U4:V28,2)</f>
        <v>1.3074</v>
      </c>
      <c r="U8" s="147">
        <v>5000000</v>
      </c>
      <c r="V8" s="150">
        <f>+'[1]Sheet1'!H9</f>
        <v>1.3003</v>
      </c>
      <c r="X8" s="147">
        <v>5000000</v>
      </c>
      <c r="Y8" s="155">
        <v>10000000</v>
      </c>
    </row>
    <row r="9" spans="1:25" s="151" customFormat="1" ht="21.75" customHeight="1">
      <c r="A9" s="497" t="s">
        <v>74</v>
      </c>
      <c r="B9" s="498"/>
      <c r="C9" s="498"/>
      <c r="D9" s="498"/>
      <c r="E9" s="498"/>
      <c r="F9" s="498"/>
      <c r="G9" s="498"/>
      <c r="H9" s="498"/>
      <c r="I9" s="498"/>
      <c r="J9" s="499"/>
      <c r="K9" s="156">
        <v>10</v>
      </c>
      <c r="L9" s="143">
        <f t="shared" si="0"/>
        <v>1.2943</v>
      </c>
      <c r="N9" s="136" t="s">
        <v>75</v>
      </c>
      <c r="P9" s="153">
        <f>VLOOKUP(P8,X4:Y28,2)</f>
        <v>500000</v>
      </c>
      <c r="Q9" s="136" t="s">
        <v>76</v>
      </c>
      <c r="R9" s="151">
        <f>VLOOKUP(H16,U4:V28,2)</f>
        <v>1.3074</v>
      </c>
      <c r="U9" s="155">
        <v>10000000</v>
      </c>
      <c r="V9" s="146">
        <f>+'[1]Sheet1'!H10</f>
        <v>1.2943</v>
      </c>
      <c r="X9" s="155">
        <v>10000000</v>
      </c>
      <c r="Y9" s="155">
        <v>15000000</v>
      </c>
    </row>
    <row r="10" spans="1:25" s="151" customFormat="1" ht="21.75" customHeight="1">
      <c r="A10" s="500"/>
      <c r="B10" s="501"/>
      <c r="C10" s="501"/>
      <c r="D10" s="501"/>
      <c r="E10" s="501"/>
      <c r="F10" s="501"/>
      <c r="G10" s="501"/>
      <c r="H10" s="501"/>
      <c r="I10" s="501"/>
      <c r="J10" s="502"/>
      <c r="K10" s="156">
        <v>15</v>
      </c>
      <c r="L10" s="143">
        <f t="shared" si="0"/>
        <v>1.2594</v>
      </c>
      <c r="N10" s="136"/>
      <c r="Q10" s="136"/>
      <c r="U10" s="155">
        <v>15000000</v>
      </c>
      <c r="V10" s="150">
        <f>+'[1]Sheet1'!H11</f>
        <v>1.2594</v>
      </c>
      <c r="X10" s="155">
        <v>15000000</v>
      </c>
      <c r="Y10" s="147">
        <v>20000000</v>
      </c>
    </row>
    <row r="11" spans="1:25" s="151" customFormat="1" ht="21.75" customHeight="1">
      <c r="A11" s="503" t="s">
        <v>77</v>
      </c>
      <c r="B11" s="504"/>
      <c r="C11" s="504"/>
      <c r="D11" s="504"/>
      <c r="E11" s="509" t="s">
        <v>78</v>
      </c>
      <c r="F11" s="512" t="s">
        <v>79</v>
      </c>
      <c r="G11" s="504"/>
      <c r="H11" s="504"/>
      <c r="I11" s="509" t="s">
        <v>80</v>
      </c>
      <c r="J11" s="513"/>
      <c r="K11" s="148">
        <v>20</v>
      </c>
      <c r="L11" s="143">
        <f t="shared" si="0"/>
        <v>1.2518</v>
      </c>
      <c r="N11" s="136"/>
      <c r="Q11" s="136"/>
      <c r="U11" s="147">
        <v>20000000</v>
      </c>
      <c r="V11" s="146">
        <f>+'[1]Sheet1'!H12</f>
        <v>1.2518</v>
      </c>
      <c r="X11" s="147">
        <v>20000000</v>
      </c>
      <c r="Y11" s="147">
        <v>25000000</v>
      </c>
    </row>
    <row r="12" spans="1:25" s="151" customFormat="1" ht="21" customHeight="1">
      <c r="A12" s="505"/>
      <c r="B12" s="506"/>
      <c r="C12" s="506"/>
      <c r="D12" s="506"/>
      <c r="E12" s="510"/>
      <c r="F12" s="508"/>
      <c r="G12" s="508"/>
      <c r="H12" s="508"/>
      <c r="I12" s="510"/>
      <c r="J12" s="514"/>
      <c r="K12" s="148">
        <v>25</v>
      </c>
      <c r="L12" s="143">
        <f t="shared" si="0"/>
        <v>1.2248</v>
      </c>
      <c r="N12" s="136"/>
      <c r="Q12" s="136" t="s">
        <v>28</v>
      </c>
      <c r="U12" s="147">
        <v>25000000</v>
      </c>
      <c r="V12" s="150">
        <f>+'[1]Sheet1'!H13</f>
        <v>1.2248</v>
      </c>
      <c r="X12" s="147">
        <v>25000000</v>
      </c>
      <c r="Y12" s="147">
        <v>30000000</v>
      </c>
    </row>
    <row r="13" spans="1:25" s="151" customFormat="1" ht="21" customHeight="1">
      <c r="A13" s="507"/>
      <c r="B13" s="508"/>
      <c r="C13" s="508"/>
      <c r="D13" s="508"/>
      <c r="E13" s="511"/>
      <c r="F13" s="516" t="s">
        <v>81</v>
      </c>
      <c r="G13" s="516"/>
      <c r="H13" s="516"/>
      <c r="I13" s="511"/>
      <c r="J13" s="515"/>
      <c r="K13" s="148">
        <v>30</v>
      </c>
      <c r="L13" s="143">
        <f t="shared" si="0"/>
        <v>1.2164</v>
      </c>
      <c r="N13" s="136"/>
      <c r="Q13" s="136"/>
      <c r="R13" s="151" t="s">
        <v>28</v>
      </c>
      <c r="U13" s="147">
        <v>30000000</v>
      </c>
      <c r="V13" s="146">
        <f>+'[1]Sheet1'!H14</f>
        <v>1.2164</v>
      </c>
      <c r="X13" s="147">
        <v>30000000</v>
      </c>
      <c r="Y13" s="147">
        <v>40000000</v>
      </c>
    </row>
    <row r="14" spans="1:25" s="151" customFormat="1" ht="27">
      <c r="A14" s="518" t="s">
        <v>82</v>
      </c>
      <c r="B14" s="158" t="s">
        <v>83</v>
      </c>
      <c r="C14" s="158"/>
      <c r="D14" s="158"/>
      <c r="E14" s="158"/>
      <c r="F14" s="158"/>
      <c r="G14" s="159" t="s">
        <v>84</v>
      </c>
      <c r="H14" s="521">
        <v>103000.48</v>
      </c>
      <c r="I14" s="522"/>
      <c r="J14" s="523"/>
      <c r="K14" s="148">
        <v>40</v>
      </c>
      <c r="L14" s="143">
        <f t="shared" si="0"/>
        <v>1.2161</v>
      </c>
      <c r="N14" s="136"/>
      <c r="Q14" s="136"/>
      <c r="U14" s="147">
        <v>40000000</v>
      </c>
      <c r="V14" s="150">
        <f>+'[1]Sheet1'!H15</f>
        <v>1.2161</v>
      </c>
      <c r="X14" s="147">
        <v>40000000</v>
      </c>
      <c r="Y14" s="147">
        <v>50000000</v>
      </c>
    </row>
    <row r="15" spans="1:25" s="151" customFormat="1" ht="23.25">
      <c r="A15" s="519"/>
      <c r="B15" s="161" t="s">
        <v>85</v>
      </c>
      <c r="C15" s="161"/>
      <c r="D15" s="161"/>
      <c r="E15" s="161"/>
      <c r="F15" s="161"/>
      <c r="G15" s="162" t="s">
        <v>84</v>
      </c>
      <c r="H15" s="524">
        <f>VLOOKUP(H14,U4:V28,1)</f>
        <v>0</v>
      </c>
      <c r="I15" s="525"/>
      <c r="J15" s="514"/>
      <c r="K15" s="148">
        <v>50</v>
      </c>
      <c r="L15" s="143">
        <f t="shared" si="0"/>
        <v>1.2159</v>
      </c>
      <c r="N15" s="136"/>
      <c r="Q15" s="136"/>
      <c r="U15" s="147">
        <v>50000000</v>
      </c>
      <c r="V15" s="146">
        <f>+'[1]Sheet1'!H16</f>
        <v>1.2159</v>
      </c>
      <c r="X15" s="147">
        <v>50000000</v>
      </c>
      <c r="Y15" s="147">
        <v>60000000</v>
      </c>
    </row>
    <row r="16" spans="1:25" s="151" customFormat="1" ht="23.25">
      <c r="A16" s="519"/>
      <c r="B16" s="161" t="s">
        <v>86</v>
      </c>
      <c r="C16" s="161"/>
      <c r="D16" s="161"/>
      <c r="E16" s="161"/>
      <c r="F16" s="161"/>
      <c r="G16" s="162" t="s">
        <v>84</v>
      </c>
      <c r="H16" s="524">
        <f>VLOOKUP(H14,X4:Y28,2)</f>
        <v>500000</v>
      </c>
      <c r="I16" s="525"/>
      <c r="J16" s="514"/>
      <c r="K16" s="148">
        <v>60</v>
      </c>
      <c r="L16" s="143">
        <f t="shared" si="0"/>
        <v>1.2061</v>
      </c>
      <c r="N16" s="136"/>
      <c r="P16" s="163">
        <f>+((C20-E20)*(G20-I20))/(E21-G21)</f>
        <v>0</v>
      </c>
      <c r="Q16" s="136"/>
      <c r="U16" s="147">
        <v>60000000</v>
      </c>
      <c r="V16" s="150">
        <f>+'[1]Sheet1'!H17</f>
        <v>1.2061</v>
      </c>
      <c r="X16" s="147">
        <v>60000000</v>
      </c>
      <c r="Y16" s="147">
        <v>70000000</v>
      </c>
    </row>
    <row r="17" spans="1:25" s="151" customFormat="1" ht="23.25">
      <c r="A17" s="519"/>
      <c r="B17" s="161" t="s">
        <v>87</v>
      </c>
      <c r="C17" s="161"/>
      <c r="D17" s="161"/>
      <c r="E17" s="161"/>
      <c r="F17" s="161"/>
      <c r="G17" s="162" t="s">
        <v>84</v>
      </c>
      <c r="H17" s="526">
        <f>VLOOKUP(H14,U4:V28,2)</f>
        <v>1.3074</v>
      </c>
      <c r="I17" s="526"/>
      <c r="J17" s="527"/>
      <c r="K17" s="148">
        <v>70</v>
      </c>
      <c r="L17" s="149">
        <f t="shared" si="0"/>
        <v>1.205</v>
      </c>
      <c r="N17" s="136"/>
      <c r="P17" s="164">
        <f>+A20-P16</f>
        <v>1.3074</v>
      </c>
      <c r="Q17" s="136"/>
      <c r="U17" s="147">
        <v>70000000</v>
      </c>
      <c r="V17" s="165">
        <f>+'[1]Sheet1'!H18</f>
        <v>1.205</v>
      </c>
      <c r="X17" s="147">
        <v>70000000</v>
      </c>
      <c r="Y17" s="147">
        <v>80000000</v>
      </c>
    </row>
    <row r="18" spans="1:25" s="151" customFormat="1" ht="23.25">
      <c r="A18" s="520"/>
      <c r="B18" s="166" t="s">
        <v>88</v>
      </c>
      <c r="C18" s="166"/>
      <c r="D18" s="166"/>
      <c r="E18" s="166"/>
      <c r="F18" s="166"/>
      <c r="G18" s="167" t="s">
        <v>84</v>
      </c>
      <c r="H18" s="528">
        <f>VLOOKUP(H16,U4:V28,2)</f>
        <v>1.3074</v>
      </c>
      <c r="I18" s="528"/>
      <c r="J18" s="529"/>
      <c r="K18" s="148">
        <v>80</v>
      </c>
      <c r="L18" s="149">
        <f t="shared" si="0"/>
        <v>1.205</v>
      </c>
      <c r="N18" s="136"/>
      <c r="Q18" s="136"/>
      <c r="U18" s="147">
        <v>80000000</v>
      </c>
      <c r="V18" s="150">
        <f>+'[1]Sheet1'!H19</f>
        <v>1.205</v>
      </c>
      <c r="X18" s="147">
        <v>80000000</v>
      </c>
      <c r="Y18" s="147">
        <v>90000000</v>
      </c>
    </row>
    <row r="19" spans="1:25" s="151" customFormat="1" ht="23.25">
      <c r="A19" s="168"/>
      <c r="B19" s="169" t="s">
        <v>89</v>
      </c>
      <c r="C19" s="170"/>
      <c r="D19" s="170"/>
      <c r="E19" s="170"/>
      <c r="F19" s="170"/>
      <c r="G19" s="170"/>
      <c r="H19" s="170"/>
      <c r="I19" s="170"/>
      <c r="J19" s="171"/>
      <c r="K19" s="148">
        <v>90</v>
      </c>
      <c r="L19" s="143">
        <f t="shared" si="0"/>
        <v>1.2049</v>
      </c>
      <c r="N19" s="136"/>
      <c r="Q19" s="136"/>
      <c r="U19" s="147">
        <v>90000000</v>
      </c>
      <c r="V19" s="146">
        <f>+'[1]Sheet1'!H20</f>
        <v>1.2049</v>
      </c>
      <c r="X19" s="147">
        <v>90000000</v>
      </c>
      <c r="Y19" s="147">
        <v>100000000</v>
      </c>
    </row>
    <row r="20" spans="1:25" s="151" customFormat="1" ht="23.25">
      <c r="A20" s="172">
        <f>R8</f>
        <v>1.3074</v>
      </c>
      <c r="B20" s="173" t="s">
        <v>90</v>
      </c>
      <c r="C20" s="174">
        <f>R8</f>
        <v>1.3074</v>
      </c>
      <c r="D20" s="175" t="s">
        <v>91</v>
      </c>
      <c r="E20" s="176">
        <f>R9</f>
        <v>1.3074</v>
      </c>
      <c r="F20" s="177" t="s">
        <v>92</v>
      </c>
      <c r="G20" s="177">
        <f>H14</f>
        <v>103000.48</v>
      </c>
      <c r="H20" s="177" t="s">
        <v>91</v>
      </c>
      <c r="I20" s="178">
        <f>P8</f>
        <v>0</v>
      </c>
      <c r="J20" s="179" t="s">
        <v>93</v>
      </c>
      <c r="K20" s="148">
        <v>100</v>
      </c>
      <c r="L20" s="143">
        <f t="shared" si="0"/>
        <v>1.2049</v>
      </c>
      <c r="N20" s="136"/>
      <c r="U20" s="147">
        <v>100000000</v>
      </c>
      <c r="V20" s="150">
        <f>+'[1]Sheet1'!H21</f>
        <v>1.2049</v>
      </c>
      <c r="X20" s="147">
        <v>100000000</v>
      </c>
      <c r="Y20" s="147">
        <v>150000000</v>
      </c>
    </row>
    <row r="21" spans="1:25" s="151" customFormat="1" ht="23.25">
      <c r="A21" s="160"/>
      <c r="B21" s="180"/>
      <c r="C21" s="180"/>
      <c r="D21" s="173" t="s">
        <v>94</v>
      </c>
      <c r="E21" s="181">
        <f>P9</f>
        <v>500000</v>
      </c>
      <c r="F21" s="180" t="s">
        <v>91</v>
      </c>
      <c r="G21" s="181">
        <f>P8</f>
        <v>0</v>
      </c>
      <c r="H21" s="182" t="s">
        <v>93</v>
      </c>
      <c r="I21" s="180"/>
      <c r="J21" s="183"/>
      <c r="K21" s="148">
        <v>150</v>
      </c>
      <c r="L21" s="143">
        <f t="shared" si="0"/>
        <v>1.2023</v>
      </c>
      <c r="N21" s="136"/>
      <c r="Q21" s="136"/>
      <c r="U21" s="147">
        <v>150000000</v>
      </c>
      <c r="V21" s="146">
        <f>+'[1]Sheet1'!H22</f>
        <v>1.2023</v>
      </c>
      <c r="X21" s="147">
        <v>150000000</v>
      </c>
      <c r="Y21" s="147">
        <v>200000000</v>
      </c>
    </row>
    <row r="22" spans="1:25" s="151" customFormat="1" ht="21.75" customHeight="1">
      <c r="A22" s="160"/>
      <c r="B22" s="184"/>
      <c r="C22" s="173"/>
      <c r="D22" s="173"/>
      <c r="E22" s="173"/>
      <c r="F22" s="329"/>
      <c r="G22" s="329"/>
      <c r="H22" s="329"/>
      <c r="I22" s="329"/>
      <c r="J22" s="185"/>
      <c r="K22" s="148">
        <v>200</v>
      </c>
      <c r="L22" s="143">
        <f t="shared" si="0"/>
        <v>1.2023</v>
      </c>
      <c r="N22" s="136"/>
      <c r="Q22" s="135"/>
      <c r="R22" s="186"/>
      <c r="U22" s="147">
        <v>200000000</v>
      </c>
      <c r="V22" s="150">
        <f>+'[1]Sheet1'!H23</f>
        <v>1.2023</v>
      </c>
      <c r="X22" s="147">
        <v>200000000</v>
      </c>
      <c r="Y22" s="147">
        <v>250000000</v>
      </c>
    </row>
    <row r="23" spans="1:25" s="151" customFormat="1" ht="23.25">
      <c r="A23" s="160"/>
      <c r="B23" s="180"/>
      <c r="C23" s="187" t="s">
        <v>95</v>
      </c>
      <c r="D23" s="188"/>
      <c r="E23" s="188"/>
      <c r="F23" s="188"/>
      <c r="G23" s="189">
        <f>H14</f>
        <v>103000.48</v>
      </c>
      <c r="H23" s="188"/>
      <c r="I23" s="187" t="s">
        <v>27</v>
      </c>
      <c r="J23" s="180"/>
      <c r="K23" s="148">
        <v>250</v>
      </c>
      <c r="L23" s="143">
        <f t="shared" si="0"/>
        <v>1.2013</v>
      </c>
      <c r="N23" s="136"/>
      <c r="Q23" s="135"/>
      <c r="R23" s="186"/>
      <c r="U23" s="147">
        <v>250000000</v>
      </c>
      <c r="V23" s="146">
        <f>+'[1]Sheet1'!H24</f>
        <v>1.2013</v>
      </c>
      <c r="X23" s="147">
        <v>250000000</v>
      </c>
      <c r="Y23" s="147">
        <v>300000000</v>
      </c>
    </row>
    <row r="24" spans="1:25" s="151" customFormat="1" ht="27.75" thickBot="1">
      <c r="A24" s="160"/>
      <c r="B24" s="157"/>
      <c r="C24" s="187" t="s">
        <v>96</v>
      </c>
      <c r="D24" s="188"/>
      <c r="E24" s="188"/>
      <c r="F24" s="188"/>
      <c r="G24" s="238">
        <f>P17</f>
        <v>1.3074</v>
      </c>
      <c r="H24" s="188"/>
      <c r="I24" s="188"/>
      <c r="J24" s="157"/>
      <c r="K24" s="148">
        <v>300</v>
      </c>
      <c r="L24" s="143">
        <f t="shared" si="0"/>
        <v>1.1951</v>
      </c>
      <c r="N24" s="136"/>
      <c r="Q24" s="135"/>
      <c r="R24" s="186"/>
      <c r="U24" s="147">
        <v>300000000</v>
      </c>
      <c r="V24" s="150">
        <f>+'[1]Sheet1'!H25</f>
        <v>1.1951</v>
      </c>
      <c r="X24" s="147">
        <v>300000000</v>
      </c>
      <c r="Y24" s="147">
        <v>350000000</v>
      </c>
    </row>
    <row r="25" spans="1:25" s="151" customFormat="1" ht="27.75" thickTop="1">
      <c r="A25" s="160"/>
      <c r="B25" s="157"/>
      <c r="C25" s="157"/>
      <c r="D25" s="157"/>
      <c r="E25" s="157"/>
      <c r="F25" s="157"/>
      <c r="G25" s="239">
        <f>G23*ROUND(G24,4)</f>
        <v>134662.82755199997</v>
      </c>
      <c r="H25" s="157"/>
      <c r="I25" s="157"/>
      <c r="J25" s="157"/>
      <c r="K25" s="148">
        <v>350</v>
      </c>
      <c r="L25" s="143">
        <f t="shared" si="0"/>
        <v>1.1866</v>
      </c>
      <c r="N25" s="136"/>
      <c r="Q25" s="135"/>
      <c r="R25" s="190"/>
      <c r="U25" s="147">
        <v>350000000</v>
      </c>
      <c r="V25" s="146">
        <f>+'[1]Sheet1'!H26</f>
        <v>1.1866</v>
      </c>
      <c r="X25" s="147">
        <v>350000000</v>
      </c>
      <c r="Y25" s="147">
        <v>400000000</v>
      </c>
    </row>
    <row r="26" spans="1:25" s="151" customFormat="1" ht="23.25">
      <c r="A26" s="160"/>
      <c r="B26" s="157"/>
      <c r="C26" s="157"/>
      <c r="D26" s="157"/>
      <c r="E26" s="157"/>
      <c r="F26" s="157"/>
      <c r="G26" s="157"/>
      <c r="H26" s="157"/>
      <c r="I26" s="157" t="s">
        <v>28</v>
      </c>
      <c r="J26" s="157"/>
      <c r="K26" s="148">
        <v>400</v>
      </c>
      <c r="L26" s="143">
        <f t="shared" si="0"/>
        <v>1.1858</v>
      </c>
      <c r="N26" s="136"/>
      <c r="Q26" s="135"/>
      <c r="R26" s="186"/>
      <c r="U26" s="147">
        <v>400000000</v>
      </c>
      <c r="V26" s="150">
        <f>+'[1]Sheet1'!H27</f>
        <v>1.1858</v>
      </c>
      <c r="X26" s="147">
        <v>400000000</v>
      </c>
      <c r="Y26" s="147">
        <v>500000000</v>
      </c>
    </row>
    <row r="27" spans="1:25" s="151" customFormat="1" ht="24" thickBot="1">
      <c r="A27" s="160"/>
      <c r="B27" s="157"/>
      <c r="C27" s="157"/>
      <c r="D27" s="157"/>
      <c r="E27" s="157"/>
      <c r="F27" s="157"/>
      <c r="G27" s="157"/>
      <c r="H27" s="157"/>
      <c r="I27" s="157"/>
      <c r="J27" s="157"/>
      <c r="K27" s="148">
        <v>500</v>
      </c>
      <c r="L27" s="143">
        <f t="shared" si="0"/>
        <v>1.1853</v>
      </c>
      <c r="N27" s="136"/>
      <c r="Q27" s="135"/>
      <c r="R27" s="186"/>
      <c r="U27" s="147">
        <v>500000000</v>
      </c>
      <c r="V27" s="146">
        <f>+'[1]Sheet1'!H28</f>
        <v>1.1853</v>
      </c>
      <c r="X27" s="147">
        <v>500000000</v>
      </c>
      <c r="Y27" s="191">
        <v>500000001</v>
      </c>
    </row>
    <row r="28" spans="1:25" s="151" customFormat="1" ht="24" thickBo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 t="s">
        <v>97</v>
      </c>
      <c r="L28" s="195">
        <f t="shared" si="0"/>
        <v>1.1788</v>
      </c>
      <c r="N28" s="136"/>
      <c r="Q28" s="135"/>
      <c r="R28" s="186"/>
      <c r="U28" s="191">
        <v>500000001</v>
      </c>
      <c r="V28" s="150">
        <f>+'[1]Sheet1'!H29</f>
        <v>1.1788</v>
      </c>
      <c r="X28" s="191">
        <v>500000001</v>
      </c>
      <c r="Y28" s="330"/>
    </row>
    <row r="29" ht="23.25">
      <c r="A29" s="151" t="s">
        <v>98</v>
      </c>
    </row>
    <row r="30" ht="23.25">
      <c r="A30" s="151" t="s">
        <v>99</v>
      </c>
    </row>
    <row r="31" spans="7:11" ht="23.25">
      <c r="G31" s="517" t="s">
        <v>117</v>
      </c>
      <c r="H31" s="517"/>
      <c r="I31" s="517"/>
      <c r="J31" s="517"/>
      <c r="K31" s="517"/>
    </row>
  </sheetData>
  <sheetProtection selectLockedCells="1" selectUnlockedCells="1"/>
  <mergeCells count="23">
    <mergeCell ref="G31:K31"/>
    <mergeCell ref="A14:A18"/>
    <mergeCell ref="H14:J14"/>
    <mergeCell ref="H15:J15"/>
    <mergeCell ref="H16:J16"/>
    <mergeCell ref="H17:J17"/>
    <mergeCell ref="H18:J18"/>
    <mergeCell ref="A9:J10"/>
    <mergeCell ref="A11:D13"/>
    <mergeCell ref="E11:E13"/>
    <mergeCell ref="F11:H12"/>
    <mergeCell ref="I11:I13"/>
    <mergeCell ref="J11:J13"/>
    <mergeCell ref="F13:H13"/>
    <mergeCell ref="A1:L1"/>
    <mergeCell ref="A2:L2"/>
    <mergeCell ref="A3:J4"/>
    <mergeCell ref="L3:L4"/>
    <mergeCell ref="A5:A8"/>
    <mergeCell ref="B5:I5"/>
    <mergeCell ref="B6:I6"/>
    <mergeCell ref="B7:I7"/>
    <mergeCell ref="B8:I8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scale="95" r:id="rId2"/>
  <headerFooter alignWithMargins="0">
    <oddHeader>&amp;R&amp;"TH SarabunPSK,ธรรมดา"&amp;12&amp;F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4">
      <selection activeCell="H11" sqref="H11:J11"/>
    </sheetView>
  </sheetViews>
  <sheetFormatPr defaultColWidth="9.140625" defaultRowHeight="12.75"/>
  <cols>
    <col min="1" max="1" width="7.28125" style="270" customWidth="1"/>
    <col min="2" max="2" width="5.57421875" style="270" customWidth="1"/>
    <col min="3" max="3" width="5.8515625" style="270" customWidth="1"/>
    <col min="4" max="4" width="7.140625" style="270" customWidth="1"/>
    <col min="5" max="5" width="5.57421875" style="270" customWidth="1"/>
    <col min="6" max="6" width="1.57421875" style="270" customWidth="1"/>
    <col min="7" max="7" width="3.7109375" style="270" customWidth="1"/>
    <col min="8" max="8" width="3.57421875" style="270" customWidth="1"/>
    <col min="9" max="9" width="17.7109375" style="270" customWidth="1"/>
    <col min="10" max="10" width="9.140625" style="270" customWidth="1"/>
    <col min="11" max="11" width="13.57421875" style="270" customWidth="1"/>
    <col min="12" max="12" width="13.28125" style="270" customWidth="1"/>
  </cols>
  <sheetData>
    <row r="1" spans="1:12" ht="21">
      <c r="A1" s="575" t="s">
        <v>56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234" t="s">
        <v>47</v>
      </c>
    </row>
    <row r="2" spans="1:12" ht="21">
      <c r="A2" s="242" t="s">
        <v>10</v>
      </c>
      <c r="B2" s="599" t="s">
        <v>29</v>
      </c>
      <c r="C2" s="599"/>
      <c r="D2" s="599"/>
      <c r="E2" s="600" t="s">
        <v>118</v>
      </c>
      <c r="F2" s="600"/>
      <c r="G2" s="600"/>
      <c r="H2" s="600"/>
      <c r="I2" s="600"/>
      <c r="J2" s="600"/>
      <c r="K2" s="600"/>
      <c r="L2" s="600"/>
    </row>
    <row r="3" spans="1:12" ht="21">
      <c r="A3" s="243" t="s">
        <v>10</v>
      </c>
      <c r="B3" s="244" t="s">
        <v>0</v>
      </c>
      <c r="C3" s="244"/>
      <c r="D3" s="244"/>
      <c r="E3" s="245" t="s">
        <v>119</v>
      </c>
      <c r="F3" s="245"/>
      <c r="G3" s="245"/>
      <c r="H3" s="245"/>
      <c r="I3" s="245"/>
      <c r="J3" s="292"/>
      <c r="K3" s="680"/>
      <c r="L3" s="680"/>
    </row>
    <row r="4" spans="1:12" ht="21">
      <c r="A4" s="243" t="s">
        <v>10</v>
      </c>
      <c r="B4" s="247" t="s">
        <v>1</v>
      </c>
      <c r="C4" s="247"/>
      <c r="D4" s="247"/>
      <c r="E4" s="293">
        <v>0</v>
      </c>
      <c r="F4" s="245"/>
      <c r="G4" s="245"/>
      <c r="H4" s="245"/>
      <c r="I4" s="245"/>
      <c r="J4" s="245"/>
      <c r="K4" s="245"/>
      <c r="L4" s="245"/>
    </row>
    <row r="5" spans="1:12" ht="21">
      <c r="A5" s="243" t="s">
        <v>10</v>
      </c>
      <c r="B5" s="582" t="s">
        <v>30</v>
      </c>
      <c r="C5" s="582"/>
      <c r="D5" s="582"/>
      <c r="E5" s="582"/>
      <c r="F5" s="582"/>
      <c r="G5" s="582"/>
      <c r="H5" s="582"/>
      <c r="I5" s="249" t="s">
        <v>11</v>
      </c>
      <c r="J5" s="250">
        <v>3</v>
      </c>
      <c r="K5" s="584" t="s">
        <v>12</v>
      </c>
      <c r="L5" s="584"/>
    </row>
    <row r="6" spans="1:12" ht="21">
      <c r="A6" s="243" t="s">
        <v>10</v>
      </c>
      <c r="B6" s="244" t="s">
        <v>2</v>
      </c>
      <c r="C6" s="245"/>
      <c r="D6" s="245"/>
      <c r="E6" s="687">
        <v>242466</v>
      </c>
      <c r="F6" s="687"/>
      <c r="G6" s="687"/>
      <c r="H6" s="687"/>
      <c r="I6" s="687"/>
      <c r="J6" s="687"/>
      <c r="K6" s="586" t="s">
        <v>28</v>
      </c>
      <c r="L6" s="586"/>
    </row>
    <row r="7" spans="1:12" ht="21.75" thickBot="1">
      <c r="A7" s="251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12" ht="21.75" thickTop="1">
      <c r="A8" s="576" t="s">
        <v>3</v>
      </c>
      <c r="B8" s="601" t="s">
        <v>4</v>
      </c>
      <c r="C8" s="602"/>
      <c r="D8" s="602"/>
      <c r="E8" s="602"/>
      <c r="F8" s="602"/>
      <c r="G8" s="602"/>
      <c r="H8" s="602"/>
      <c r="I8" s="240" t="s">
        <v>22</v>
      </c>
      <c r="J8" s="603" t="s">
        <v>25</v>
      </c>
      <c r="K8" s="253" t="s">
        <v>19</v>
      </c>
      <c r="L8" s="576" t="s">
        <v>5</v>
      </c>
    </row>
    <row r="9" spans="1:12" ht="21.75" thickBot="1">
      <c r="A9" s="577"/>
      <c r="B9" s="604"/>
      <c r="C9" s="605"/>
      <c r="D9" s="605"/>
      <c r="E9" s="605"/>
      <c r="F9" s="605"/>
      <c r="G9" s="605"/>
      <c r="H9" s="605"/>
      <c r="I9" s="254" t="s">
        <v>20</v>
      </c>
      <c r="J9" s="606"/>
      <c r="K9" s="254" t="s">
        <v>20</v>
      </c>
      <c r="L9" s="577"/>
    </row>
    <row r="10" spans="1:12" ht="21.75" thickTop="1">
      <c r="A10" s="255">
        <v>1</v>
      </c>
      <c r="B10" s="589" t="s">
        <v>36</v>
      </c>
      <c r="C10" s="590"/>
      <c r="D10" s="590"/>
      <c r="E10" s="590"/>
      <c r="F10" s="590"/>
      <c r="G10" s="590"/>
      <c r="H10" s="590"/>
      <c r="I10" s="256">
        <v>8305100</v>
      </c>
      <c r="J10" s="257">
        <v>1.29633388</v>
      </c>
      <c r="K10" s="256">
        <f>I10*ROUND(J10,4)</f>
        <v>10765901.13</v>
      </c>
      <c r="L10" s="258"/>
    </row>
    <row r="11" spans="1:12" ht="21">
      <c r="A11" s="121"/>
      <c r="B11" s="583"/>
      <c r="C11" s="584"/>
      <c r="D11" s="584"/>
      <c r="E11" s="584"/>
      <c r="F11" s="584"/>
      <c r="G11" s="584"/>
      <c r="H11" s="584"/>
      <c r="I11" s="123"/>
      <c r="J11" s="122"/>
      <c r="K11" s="123"/>
      <c r="L11" s="124"/>
    </row>
    <row r="12" spans="1:12" ht="21">
      <c r="A12" s="121"/>
      <c r="B12" s="681"/>
      <c r="C12" s="682"/>
      <c r="D12" s="682"/>
      <c r="E12" s="682"/>
      <c r="F12" s="682"/>
      <c r="G12" s="682"/>
      <c r="H12" s="682"/>
      <c r="I12" s="260"/>
      <c r="J12" s="122"/>
      <c r="K12" s="123"/>
      <c r="L12" s="124"/>
    </row>
    <row r="13" spans="1:12" ht="21">
      <c r="A13" s="121"/>
      <c r="B13" s="683"/>
      <c r="C13" s="684"/>
      <c r="D13" s="684"/>
      <c r="E13" s="684"/>
      <c r="F13" s="684"/>
      <c r="G13" s="684"/>
      <c r="H13" s="685"/>
      <c r="I13" s="122"/>
      <c r="J13" s="122"/>
      <c r="K13" s="261"/>
      <c r="L13" s="124"/>
    </row>
    <row r="14" spans="1:12" ht="21">
      <c r="A14" s="121"/>
      <c r="B14" s="580"/>
      <c r="C14" s="581"/>
      <c r="D14" s="581"/>
      <c r="E14" s="581"/>
      <c r="F14" s="581"/>
      <c r="G14" s="581"/>
      <c r="H14" s="288"/>
      <c r="I14" s="122"/>
      <c r="J14" s="122"/>
      <c r="K14" s="123"/>
      <c r="L14" s="124"/>
    </row>
    <row r="15" spans="1:12" ht="21">
      <c r="A15" s="124"/>
      <c r="B15" s="571"/>
      <c r="C15" s="572"/>
      <c r="D15" s="572"/>
      <c r="E15" s="572"/>
      <c r="F15" s="572"/>
      <c r="G15" s="572"/>
      <c r="H15" s="286"/>
      <c r="I15" s="122"/>
      <c r="J15" s="122"/>
      <c r="K15" s="123"/>
      <c r="L15" s="124"/>
    </row>
    <row r="16" spans="1:12" ht="21">
      <c r="A16" s="124"/>
      <c r="B16" s="571"/>
      <c r="C16" s="572"/>
      <c r="D16" s="572"/>
      <c r="E16" s="572"/>
      <c r="F16" s="572"/>
      <c r="G16" s="572"/>
      <c r="H16" s="286"/>
      <c r="I16" s="122"/>
      <c r="J16" s="122"/>
      <c r="K16" s="123"/>
      <c r="L16" s="124"/>
    </row>
    <row r="17" spans="1:12" ht="21.75" thickBot="1">
      <c r="A17" s="125"/>
      <c r="B17" s="569"/>
      <c r="C17" s="570"/>
      <c r="D17" s="570"/>
      <c r="E17" s="570"/>
      <c r="F17" s="570"/>
      <c r="G17" s="570"/>
      <c r="H17" s="289"/>
      <c r="I17" s="126"/>
      <c r="J17" s="126"/>
      <c r="K17" s="127"/>
      <c r="L17" s="125"/>
    </row>
    <row r="18" spans="1:12" ht="21.75" thickTop="1">
      <c r="A18" s="607" t="s">
        <v>21</v>
      </c>
      <c r="B18" s="608"/>
      <c r="C18" s="608"/>
      <c r="D18" s="608"/>
      <c r="E18" s="608"/>
      <c r="F18" s="608"/>
      <c r="G18" s="608"/>
      <c r="H18" s="608"/>
      <c r="I18" s="608"/>
      <c r="J18" s="609"/>
      <c r="K18" s="311">
        <f>SUM(K10:K17)</f>
        <v>10765901.13</v>
      </c>
      <c r="L18" s="266"/>
    </row>
    <row r="19" spans="1:12" ht="21.75" thickBot="1">
      <c r="A19" s="592" t="str">
        <f>"("&amp;_xlfn.BAHTTEXT(K19)&amp;")"</f>
        <v>(สิบล้านเจ็ดแสนหกหมื่นห้าพันเก้าร้อยบาทถ้วน)</v>
      </c>
      <c r="B19" s="593"/>
      <c r="C19" s="593"/>
      <c r="D19" s="593"/>
      <c r="E19" s="593"/>
      <c r="F19" s="593"/>
      <c r="G19" s="593"/>
      <c r="H19" s="593"/>
      <c r="I19" s="593"/>
      <c r="J19" s="312" t="s">
        <v>26</v>
      </c>
      <c r="K19" s="313">
        <f>ROUNDDOWN(K18,-2)</f>
        <v>10765900</v>
      </c>
      <c r="L19" s="267" t="s">
        <v>9</v>
      </c>
    </row>
    <row r="20" spans="1:12" ht="21.75" thickTop="1">
      <c r="A20" s="295"/>
      <c r="B20" s="686"/>
      <c r="C20" s="686"/>
      <c r="D20" s="686"/>
      <c r="E20" s="686"/>
      <c r="F20" s="686"/>
      <c r="G20" s="686"/>
      <c r="H20" s="296"/>
      <c r="I20" s="686"/>
      <c r="J20" s="686"/>
      <c r="K20" s="686"/>
      <c r="L20" s="686"/>
    </row>
    <row r="21" spans="1:12" ht="21">
      <c r="A21" s="33"/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</row>
    <row r="22" spans="1:12" ht="21.75" customHeight="1">
      <c r="A22" s="33"/>
      <c r="B22" s="594" t="s">
        <v>31</v>
      </c>
      <c r="C22" s="594"/>
      <c r="D22" s="594"/>
      <c r="E22" s="594"/>
      <c r="F22" s="594"/>
      <c r="G22" s="568"/>
      <c r="H22" s="568"/>
      <c r="I22" s="568"/>
      <c r="J22" s="568"/>
      <c r="K22" s="568"/>
      <c r="L22" s="568"/>
    </row>
    <row r="23" spans="1:12" ht="21.75" customHeight="1">
      <c r="A23" s="33"/>
      <c r="B23" s="568"/>
      <c r="C23" s="568"/>
      <c r="D23" s="568"/>
      <c r="E23" s="568"/>
      <c r="F23" s="568"/>
      <c r="G23" s="568" t="s">
        <v>55</v>
      </c>
      <c r="H23" s="568"/>
      <c r="I23" s="568"/>
      <c r="J23" s="568"/>
      <c r="K23" s="568"/>
      <c r="L23" s="568"/>
    </row>
    <row r="24" spans="1:12" ht="21.75" customHeight="1">
      <c r="A24" s="33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1:12" ht="21.75" customHeight="1">
      <c r="A25" s="33"/>
      <c r="B25" s="594" t="s">
        <v>32</v>
      </c>
      <c r="C25" s="594"/>
      <c r="D25" s="594"/>
      <c r="E25" s="594"/>
      <c r="F25" s="594"/>
      <c r="G25" s="568"/>
      <c r="H25" s="568"/>
      <c r="I25" s="568"/>
      <c r="J25" s="594" t="s">
        <v>100</v>
      </c>
      <c r="K25" s="594"/>
      <c r="L25" s="594"/>
    </row>
    <row r="26" spans="1:12" ht="21.75" customHeight="1">
      <c r="A26" s="33"/>
      <c r="B26" s="568"/>
      <c r="C26" s="568"/>
      <c r="D26" s="568"/>
      <c r="E26" s="568"/>
      <c r="F26" s="568"/>
      <c r="G26" s="568" t="s">
        <v>55</v>
      </c>
      <c r="H26" s="568"/>
      <c r="I26" s="568"/>
      <c r="J26" s="568"/>
      <c r="K26" s="568"/>
      <c r="L26" s="568"/>
    </row>
    <row r="27" spans="1:12" ht="21.75" customHeight="1">
      <c r="A27" s="33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ht="21.75" customHeight="1">
      <c r="A28" s="33"/>
      <c r="B28" s="594" t="s">
        <v>32</v>
      </c>
      <c r="C28" s="594"/>
      <c r="D28" s="594"/>
      <c r="E28" s="594"/>
      <c r="F28" s="594"/>
      <c r="G28" s="568"/>
      <c r="H28" s="568"/>
      <c r="I28" s="568"/>
      <c r="J28" s="611" t="s">
        <v>39</v>
      </c>
      <c r="K28" s="611"/>
      <c r="L28" s="611"/>
    </row>
    <row r="29" spans="1:12" ht="21.75" customHeight="1">
      <c r="A29" s="265"/>
      <c r="B29" s="568"/>
      <c r="C29" s="568"/>
      <c r="D29" s="568"/>
      <c r="E29" s="568"/>
      <c r="F29" s="568"/>
      <c r="G29" s="568" t="s">
        <v>55</v>
      </c>
      <c r="H29" s="568"/>
      <c r="I29" s="568"/>
      <c r="J29" s="611" t="s">
        <v>57</v>
      </c>
      <c r="K29" s="611"/>
      <c r="L29" s="611"/>
    </row>
    <row r="30" spans="1:12" ht="21.75" customHeight="1">
      <c r="A30" s="265"/>
      <c r="B30" s="116"/>
      <c r="C30" s="116"/>
      <c r="D30" s="116"/>
      <c r="E30" s="116"/>
      <c r="F30" s="116"/>
      <c r="G30" s="116"/>
      <c r="H30" s="116"/>
      <c r="I30" s="116"/>
      <c r="J30" s="268"/>
      <c r="K30" s="268"/>
      <c r="L30" s="268"/>
    </row>
    <row r="31" spans="1:12" ht="21.75" customHeight="1">
      <c r="A31" s="269"/>
      <c r="B31" s="594" t="s">
        <v>33</v>
      </c>
      <c r="C31" s="594"/>
      <c r="D31" s="594"/>
      <c r="E31" s="594"/>
      <c r="F31" s="594"/>
      <c r="G31" s="568"/>
      <c r="H31" s="568"/>
      <c r="I31" s="568"/>
      <c r="J31" s="611" t="s">
        <v>40</v>
      </c>
      <c r="K31" s="611"/>
      <c r="L31" s="611"/>
    </row>
    <row r="32" spans="1:12" ht="21.75" customHeight="1">
      <c r="A32" s="269"/>
      <c r="B32" s="568"/>
      <c r="C32" s="568"/>
      <c r="D32" s="568"/>
      <c r="E32" s="568"/>
      <c r="F32" s="568"/>
      <c r="G32" s="568" t="s">
        <v>55</v>
      </c>
      <c r="H32" s="568"/>
      <c r="I32" s="568"/>
      <c r="J32" s="611" t="s">
        <v>57</v>
      </c>
      <c r="K32" s="611"/>
      <c r="L32" s="611"/>
    </row>
    <row r="33" spans="1:12" ht="21">
      <c r="A33" s="13"/>
      <c r="B33" s="128"/>
      <c r="C33" s="128"/>
      <c r="D33" s="128"/>
      <c r="E33" s="128"/>
      <c r="F33" s="128"/>
      <c r="G33" s="116"/>
      <c r="H33" s="116"/>
      <c r="I33" s="116"/>
      <c r="J33" s="129"/>
      <c r="K33" s="130"/>
      <c r="L33" s="13"/>
    </row>
    <row r="34" spans="1:12" ht="21">
      <c r="A34" s="13"/>
      <c r="B34" s="128"/>
      <c r="C34" s="128"/>
      <c r="D34" s="128"/>
      <c r="E34" s="128"/>
      <c r="F34" s="128"/>
      <c r="G34" s="116"/>
      <c r="H34" s="116"/>
      <c r="I34" s="116"/>
      <c r="J34" s="129"/>
      <c r="K34" s="130"/>
      <c r="L34" s="13"/>
    </row>
  </sheetData>
  <sheetProtection/>
  <mergeCells count="51">
    <mergeCell ref="K6:L6"/>
    <mergeCell ref="B5:H5"/>
    <mergeCell ref="K5:L5"/>
    <mergeCell ref="B2:D2"/>
    <mergeCell ref="A1:K1"/>
    <mergeCell ref="E2:L2"/>
    <mergeCell ref="K3:L3"/>
    <mergeCell ref="E6:J6"/>
    <mergeCell ref="A8:A9"/>
    <mergeCell ref="L8:L9"/>
    <mergeCell ref="B8:H9"/>
    <mergeCell ref="J8:J9"/>
    <mergeCell ref="B10:H10"/>
    <mergeCell ref="B11:H11"/>
    <mergeCell ref="B12:H12"/>
    <mergeCell ref="B13:H13"/>
    <mergeCell ref="B14:G14"/>
    <mergeCell ref="B15:G15"/>
    <mergeCell ref="B20:G20"/>
    <mergeCell ref="I20:L20"/>
    <mergeCell ref="B16:G16"/>
    <mergeCell ref="G29:I29"/>
    <mergeCell ref="B17:G17"/>
    <mergeCell ref="A18:J18"/>
    <mergeCell ref="A19:I19"/>
    <mergeCell ref="B22:F22"/>
    <mergeCell ref="G22:I22"/>
    <mergeCell ref="J22:L22"/>
    <mergeCell ref="B21:F21"/>
    <mergeCell ref="G21:I21"/>
    <mergeCell ref="J21:L21"/>
    <mergeCell ref="J25:L25"/>
    <mergeCell ref="B25:F25"/>
    <mergeCell ref="B26:F26"/>
    <mergeCell ref="G26:I26"/>
    <mergeCell ref="B32:F32"/>
    <mergeCell ref="G32:I32"/>
    <mergeCell ref="B28:F28"/>
    <mergeCell ref="G28:I28"/>
    <mergeCell ref="J28:L28"/>
    <mergeCell ref="B29:F29"/>
    <mergeCell ref="J26:L26"/>
    <mergeCell ref="J31:L31"/>
    <mergeCell ref="J32:L32"/>
    <mergeCell ref="J29:L29"/>
    <mergeCell ref="B23:F23"/>
    <mergeCell ref="G23:I23"/>
    <mergeCell ref="J23:L23"/>
    <mergeCell ref="B31:F31"/>
    <mergeCell ref="G31:I31"/>
    <mergeCell ref="G25:I25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24"/>
  <sheetViews>
    <sheetView zoomScalePageLayoutView="0" workbookViewId="0" topLeftCell="A1">
      <selection activeCell="H11" sqref="H11:J11"/>
    </sheetView>
  </sheetViews>
  <sheetFormatPr defaultColWidth="9.140625" defaultRowHeight="12.75"/>
  <cols>
    <col min="1" max="1" width="6.57421875" style="128" customWidth="1"/>
    <col min="2" max="2" width="5.28125" style="128" customWidth="1"/>
    <col min="3" max="3" width="2.28125" style="13" customWidth="1"/>
    <col min="4" max="4" width="6.8515625" style="13" customWidth="1"/>
    <col min="5" max="5" width="31.421875" style="13" customWidth="1"/>
    <col min="6" max="6" width="8.140625" style="130" customWidth="1"/>
    <col min="7" max="7" width="6.8515625" style="13" customWidth="1"/>
    <col min="8" max="9" width="12.421875" style="200" customWidth="1"/>
    <col min="10" max="10" width="12.421875" style="201" customWidth="1"/>
    <col min="11" max="11" width="12.421875" style="200" customWidth="1"/>
    <col min="12" max="12" width="12.7109375" style="200" customWidth="1"/>
    <col min="13" max="13" width="11.140625" style="13" customWidth="1"/>
    <col min="14" max="16384" width="9.140625" style="3" customWidth="1"/>
  </cols>
  <sheetData>
    <row r="1" spans="1:14" ht="21">
      <c r="A1" s="636" t="s">
        <v>23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8"/>
    </row>
    <row r="2" spans="1:13" ht="18.75" customHeight="1">
      <c r="A2" s="39" t="s">
        <v>35</v>
      </c>
      <c r="B2" s="39"/>
      <c r="C2" s="35"/>
      <c r="D2" s="35"/>
      <c r="E2" s="35" t="s">
        <v>112</v>
      </c>
      <c r="F2" s="32"/>
      <c r="G2" s="33"/>
      <c r="H2" s="34"/>
      <c r="I2" s="283"/>
      <c r="J2" s="35"/>
      <c r="K2" s="35"/>
      <c r="L2" s="35"/>
      <c r="M2" s="35"/>
    </row>
    <row r="3" spans="1:13" s="4" customFormat="1" ht="18.75" customHeight="1">
      <c r="A3" s="661" t="s">
        <v>0</v>
      </c>
      <c r="B3" s="661"/>
      <c r="C3" s="661"/>
      <c r="D3" s="650" t="s">
        <v>58</v>
      </c>
      <c r="E3" s="650"/>
      <c r="F3" s="650"/>
      <c r="G3" s="650"/>
      <c r="H3" s="650"/>
      <c r="I3" s="650"/>
      <c r="J3" s="39" t="s">
        <v>57</v>
      </c>
      <c r="K3" s="37"/>
      <c r="L3" s="37"/>
      <c r="M3" s="37"/>
    </row>
    <row r="4" spans="1:13" s="4" customFormat="1" ht="18.75" customHeight="1" thickBot="1">
      <c r="A4" s="705" t="s">
        <v>7</v>
      </c>
      <c r="B4" s="705"/>
      <c r="C4" s="705"/>
      <c r="D4" s="706" t="s">
        <v>48</v>
      </c>
      <c r="E4" s="706"/>
      <c r="F4" s="706"/>
      <c r="G4" s="706"/>
      <c r="H4" s="706"/>
      <c r="I4" s="707" t="s">
        <v>2</v>
      </c>
      <c r="J4" s="707"/>
      <c r="K4" s="708">
        <v>241345</v>
      </c>
      <c r="L4" s="708"/>
      <c r="M4" s="708"/>
    </row>
    <row r="5" spans="1:13" ht="21.75" thickTop="1">
      <c r="A5" s="620" t="s">
        <v>3</v>
      </c>
      <c r="B5" s="699" t="s">
        <v>4</v>
      </c>
      <c r="C5" s="700"/>
      <c r="D5" s="700"/>
      <c r="E5" s="700"/>
      <c r="F5" s="701" t="s">
        <v>11</v>
      </c>
      <c r="G5" s="702" t="s">
        <v>13</v>
      </c>
      <c r="H5" s="703" t="s">
        <v>18</v>
      </c>
      <c r="I5" s="704"/>
      <c r="J5" s="703" t="s">
        <v>15</v>
      </c>
      <c r="K5" s="704"/>
      <c r="L5" s="698" t="s">
        <v>17</v>
      </c>
      <c r="M5" s="620" t="s">
        <v>5</v>
      </c>
    </row>
    <row r="6" spans="1:13" ht="18.75" customHeight="1" thickBot="1">
      <c r="A6" s="577"/>
      <c r="B6" s="604"/>
      <c r="C6" s="605"/>
      <c r="D6" s="605"/>
      <c r="E6" s="605"/>
      <c r="F6" s="668"/>
      <c r="G6" s="635"/>
      <c r="H6" s="14" t="s">
        <v>24</v>
      </c>
      <c r="I6" s="14" t="s">
        <v>16</v>
      </c>
      <c r="J6" s="14" t="s">
        <v>24</v>
      </c>
      <c r="K6" s="14" t="s">
        <v>16</v>
      </c>
      <c r="L6" s="666"/>
      <c r="M6" s="577"/>
    </row>
    <row r="7" spans="1:13" ht="18.75" customHeight="1" thickTop="1">
      <c r="A7" s="318"/>
      <c r="B7" s="655"/>
      <c r="C7" s="656"/>
      <c r="D7" s="656"/>
      <c r="E7" s="657"/>
      <c r="F7" s="205">
        <v>11</v>
      </c>
      <c r="G7" s="15"/>
      <c r="H7" s="16">
        <v>12</v>
      </c>
      <c r="I7" s="17">
        <f aca="true" t="shared" si="0" ref="I7:I24">SUM(H7)*$F7</f>
        <v>132</v>
      </c>
      <c r="J7" s="18">
        <v>13</v>
      </c>
      <c r="K7" s="17">
        <f>SUM(J7)*$F7</f>
        <v>143</v>
      </c>
      <c r="L7" s="19">
        <f>SUM(,I7,K7)</f>
        <v>275</v>
      </c>
      <c r="M7" s="15"/>
    </row>
    <row r="8" spans="1:13" ht="18.75" customHeight="1">
      <c r="A8" s="318"/>
      <c r="B8" s="652"/>
      <c r="C8" s="653"/>
      <c r="D8" s="653"/>
      <c r="E8" s="654"/>
      <c r="F8" s="205">
        <v>14</v>
      </c>
      <c r="G8" s="15"/>
      <c r="H8" s="16">
        <v>15</v>
      </c>
      <c r="I8" s="17">
        <f t="shared" si="0"/>
        <v>210</v>
      </c>
      <c r="J8" s="18">
        <v>16</v>
      </c>
      <c r="K8" s="17">
        <f aca="true" t="shared" si="1" ref="K8:K24">SUM(J8)*$F8</f>
        <v>224</v>
      </c>
      <c r="L8" s="19">
        <f aca="true" t="shared" si="2" ref="L8:L24">SUM(,I8,K8)</f>
        <v>434</v>
      </c>
      <c r="M8" s="15"/>
    </row>
    <row r="9" spans="1:13" ht="18.75" customHeight="1">
      <c r="A9" s="319"/>
      <c r="B9" s="571"/>
      <c r="C9" s="572"/>
      <c r="D9" s="572"/>
      <c r="E9" s="646"/>
      <c r="F9" s="206"/>
      <c r="G9" s="23"/>
      <c r="H9" s="24"/>
      <c r="I9" s="17">
        <f t="shared" si="0"/>
        <v>0</v>
      </c>
      <c r="J9" s="24">
        <v>0</v>
      </c>
      <c r="K9" s="17">
        <f t="shared" si="1"/>
        <v>0</v>
      </c>
      <c r="L9" s="19">
        <f t="shared" si="2"/>
        <v>0</v>
      </c>
      <c r="M9" s="23"/>
    </row>
    <row r="10" spans="1:13" ht="18.75" customHeight="1">
      <c r="A10" s="319"/>
      <c r="B10" s="571"/>
      <c r="C10" s="572"/>
      <c r="D10" s="572"/>
      <c r="E10" s="646"/>
      <c r="F10" s="206"/>
      <c r="G10" s="23"/>
      <c r="H10" s="24"/>
      <c r="I10" s="17">
        <f t="shared" si="0"/>
        <v>0</v>
      </c>
      <c r="J10" s="24"/>
      <c r="K10" s="17">
        <f t="shared" si="1"/>
        <v>0</v>
      </c>
      <c r="L10" s="19">
        <f t="shared" si="2"/>
        <v>0</v>
      </c>
      <c r="M10" s="23"/>
    </row>
    <row r="11" spans="1:13" ht="18.75" customHeight="1">
      <c r="A11" s="319"/>
      <c r="B11" s="571"/>
      <c r="C11" s="572"/>
      <c r="D11" s="572"/>
      <c r="E11" s="646"/>
      <c r="F11" s="206"/>
      <c r="G11" s="23"/>
      <c r="H11" s="24"/>
      <c r="I11" s="17">
        <f t="shared" si="0"/>
        <v>0</v>
      </c>
      <c r="J11" s="24"/>
      <c r="K11" s="17">
        <f t="shared" si="1"/>
        <v>0</v>
      </c>
      <c r="L11" s="19">
        <f t="shared" si="2"/>
        <v>0</v>
      </c>
      <c r="M11" s="23"/>
    </row>
    <row r="12" spans="1:13" ht="18.75" customHeight="1">
      <c r="A12" s="319"/>
      <c r="B12" s="571"/>
      <c r="C12" s="572"/>
      <c r="D12" s="572"/>
      <c r="E12" s="646"/>
      <c r="F12" s="206"/>
      <c r="G12" s="23"/>
      <c r="H12" s="24"/>
      <c r="I12" s="17">
        <f t="shared" si="0"/>
        <v>0</v>
      </c>
      <c r="J12" s="24"/>
      <c r="K12" s="17">
        <f t="shared" si="1"/>
        <v>0</v>
      </c>
      <c r="L12" s="19">
        <f t="shared" si="2"/>
        <v>0</v>
      </c>
      <c r="M12" s="23"/>
    </row>
    <row r="13" spans="1:13" ht="18.75" customHeight="1">
      <c r="A13" s="319"/>
      <c r="B13" s="571"/>
      <c r="C13" s="572"/>
      <c r="D13" s="572"/>
      <c r="E13" s="646"/>
      <c r="F13" s="206"/>
      <c r="G13" s="23"/>
      <c r="H13" s="24"/>
      <c r="I13" s="17">
        <f t="shared" si="0"/>
        <v>0</v>
      </c>
      <c r="J13" s="24"/>
      <c r="K13" s="17">
        <f t="shared" si="1"/>
        <v>0</v>
      </c>
      <c r="L13" s="19">
        <f t="shared" si="2"/>
        <v>0</v>
      </c>
      <c r="M13" s="23"/>
    </row>
    <row r="14" spans="1:13" ht="18.75" customHeight="1">
      <c r="A14" s="319"/>
      <c r="B14" s="571"/>
      <c r="C14" s="572"/>
      <c r="D14" s="572"/>
      <c r="E14" s="646"/>
      <c r="F14" s="206"/>
      <c r="G14" s="23"/>
      <c r="H14" s="24"/>
      <c r="I14" s="17">
        <f t="shared" si="0"/>
        <v>0</v>
      </c>
      <c r="J14" s="24"/>
      <c r="K14" s="17">
        <f t="shared" si="1"/>
        <v>0</v>
      </c>
      <c r="L14" s="19">
        <f t="shared" si="2"/>
        <v>0</v>
      </c>
      <c r="M14" s="23"/>
    </row>
    <row r="15" spans="1:13" ht="18.75" customHeight="1">
      <c r="A15" s="319"/>
      <c r="B15" s="571"/>
      <c r="C15" s="572"/>
      <c r="D15" s="572"/>
      <c r="E15" s="646"/>
      <c r="F15" s="206"/>
      <c r="G15" s="23"/>
      <c r="H15" s="24"/>
      <c r="I15" s="17">
        <f t="shared" si="0"/>
        <v>0</v>
      </c>
      <c r="J15" s="24"/>
      <c r="K15" s="17">
        <f t="shared" si="1"/>
        <v>0</v>
      </c>
      <c r="L15" s="19">
        <f t="shared" si="2"/>
        <v>0</v>
      </c>
      <c r="M15" s="23"/>
    </row>
    <row r="16" spans="1:13" ht="18.75" customHeight="1">
      <c r="A16" s="321"/>
      <c r="B16" s="688"/>
      <c r="C16" s="689"/>
      <c r="D16" s="689"/>
      <c r="E16" s="690"/>
      <c r="F16" s="205"/>
      <c r="G16" s="15"/>
      <c r="H16" s="16"/>
      <c r="I16" s="17">
        <f t="shared" si="0"/>
        <v>0</v>
      </c>
      <c r="J16" s="18"/>
      <c r="K16" s="17">
        <f t="shared" si="1"/>
        <v>0</v>
      </c>
      <c r="L16" s="19">
        <f t="shared" si="2"/>
        <v>0</v>
      </c>
      <c r="M16" s="15"/>
    </row>
    <row r="17" spans="1:13" ht="18.75" customHeight="1">
      <c r="A17" s="321"/>
      <c r="B17" s="688"/>
      <c r="C17" s="689"/>
      <c r="D17" s="689"/>
      <c r="E17" s="690"/>
      <c r="F17" s="205"/>
      <c r="G17" s="15"/>
      <c r="H17" s="16"/>
      <c r="I17" s="17">
        <f t="shared" si="0"/>
        <v>0</v>
      </c>
      <c r="J17" s="18"/>
      <c r="K17" s="17">
        <f t="shared" si="1"/>
        <v>0</v>
      </c>
      <c r="L17" s="19">
        <f t="shared" si="2"/>
        <v>0</v>
      </c>
      <c r="M17" s="15"/>
    </row>
    <row r="18" spans="1:13" ht="18.75" customHeight="1">
      <c r="A18" s="321"/>
      <c r="B18" s="662"/>
      <c r="C18" s="663"/>
      <c r="D18" s="663"/>
      <c r="E18" s="664"/>
      <c r="F18" s="207"/>
      <c r="G18" s="25"/>
      <c r="H18" s="26"/>
      <c r="I18" s="17">
        <f t="shared" si="0"/>
        <v>0</v>
      </c>
      <c r="J18" s="27"/>
      <c r="K18" s="17">
        <f t="shared" si="1"/>
        <v>0</v>
      </c>
      <c r="L18" s="19">
        <f t="shared" si="2"/>
        <v>0</v>
      </c>
      <c r="M18" s="25"/>
    </row>
    <row r="19" spans="1:13" s="6" customFormat="1" ht="18.75" customHeight="1">
      <c r="A19" s="318"/>
      <c r="B19" s="652"/>
      <c r="C19" s="653"/>
      <c r="D19" s="653"/>
      <c r="E19" s="654"/>
      <c r="F19" s="205"/>
      <c r="G19" s="15"/>
      <c r="H19" s="16"/>
      <c r="I19" s="17">
        <f t="shared" si="0"/>
        <v>0</v>
      </c>
      <c r="J19" s="18"/>
      <c r="K19" s="17">
        <f t="shared" si="1"/>
        <v>0</v>
      </c>
      <c r="L19" s="19">
        <f t="shared" si="2"/>
        <v>0</v>
      </c>
      <c r="M19" s="15"/>
    </row>
    <row r="20" spans="1:13" s="6" customFormat="1" ht="18.75" customHeight="1">
      <c r="A20" s="318"/>
      <c r="B20" s="688"/>
      <c r="C20" s="689"/>
      <c r="D20" s="689"/>
      <c r="E20" s="690"/>
      <c r="F20" s="205"/>
      <c r="G20" s="15"/>
      <c r="H20" s="16"/>
      <c r="I20" s="17">
        <f>SUM(H20)*$F20</f>
        <v>0</v>
      </c>
      <c r="J20" s="18"/>
      <c r="K20" s="17">
        <f>SUM(J20)*$F20</f>
        <v>0</v>
      </c>
      <c r="L20" s="19">
        <f>SUM(,I20,K20)</f>
        <v>0</v>
      </c>
      <c r="M20" s="15"/>
    </row>
    <row r="21" spans="1:13" s="6" customFormat="1" ht="18.75" customHeight="1">
      <c r="A21" s="318"/>
      <c r="B21" s="688"/>
      <c r="C21" s="689"/>
      <c r="D21" s="689"/>
      <c r="E21" s="690"/>
      <c r="F21" s="205"/>
      <c r="G21" s="15"/>
      <c r="H21" s="16"/>
      <c r="I21" s="17">
        <f>SUM(H21)*$F21</f>
        <v>0</v>
      </c>
      <c r="J21" s="18"/>
      <c r="K21" s="17">
        <f>SUM(J21)*$F21</f>
        <v>0</v>
      </c>
      <c r="L21" s="19">
        <f>SUM(,I21,K21)</f>
        <v>0</v>
      </c>
      <c r="M21" s="15"/>
    </row>
    <row r="22" spans="1:13" s="6" customFormat="1" ht="18.75" customHeight="1">
      <c r="A22" s="318"/>
      <c r="B22" s="307"/>
      <c r="C22" s="308"/>
      <c r="D22" s="308"/>
      <c r="E22" s="309"/>
      <c r="F22" s="205"/>
      <c r="G22" s="15"/>
      <c r="H22" s="16"/>
      <c r="I22" s="17">
        <f>SUM(H22)*$F22</f>
        <v>0</v>
      </c>
      <c r="J22" s="18"/>
      <c r="K22" s="17">
        <f>SUM(J22)*$F22</f>
        <v>0</v>
      </c>
      <c r="L22" s="19">
        <f>SUM(,I22,K22)</f>
        <v>0</v>
      </c>
      <c r="M22" s="15"/>
    </row>
    <row r="23" spans="1:13" ht="18.75" customHeight="1">
      <c r="A23" s="319"/>
      <c r="B23" s="571"/>
      <c r="C23" s="572"/>
      <c r="D23" s="572"/>
      <c r="E23" s="646"/>
      <c r="F23" s="206"/>
      <c r="G23" s="23"/>
      <c r="H23" s="24"/>
      <c r="I23" s="17">
        <f t="shared" si="0"/>
        <v>0</v>
      </c>
      <c r="J23" s="24"/>
      <c r="K23" s="17">
        <f t="shared" si="1"/>
        <v>0</v>
      </c>
      <c r="L23" s="19">
        <f t="shared" si="2"/>
        <v>0</v>
      </c>
      <c r="M23" s="23"/>
    </row>
    <row r="24" spans="1:13" ht="18.75" customHeight="1" thickBot="1">
      <c r="A24" s="320"/>
      <c r="B24" s="647"/>
      <c r="C24" s="648"/>
      <c r="D24" s="648"/>
      <c r="E24" s="649"/>
      <c r="F24" s="208"/>
      <c r="G24" s="28"/>
      <c r="H24" s="29"/>
      <c r="I24" s="17">
        <f t="shared" si="0"/>
        <v>0</v>
      </c>
      <c r="J24" s="29"/>
      <c r="K24" s="17">
        <f t="shared" si="1"/>
        <v>0</v>
      </c>
      <c r="L24" s="19">
        <f t="shared" si="2"/>
        <v>0</v>
      </c>
      <c r="M24" s="28"/>
    </row>
    <row r="25" spans="1:13" s="6" customFormat="1" ht="18.75" customHeight="1" thickBot="1" thickTop="1">
      <c r="A25" s="674" t="s">
        <v>14</v>
      </c>
      <c r="B25" s="675"/>
      <c r="C25" s="675"/>
      <c r="D25" s="675"/>
      <c r="E25" s="675"/>
      <c r="F25" s="675"/>
      <c r="G25" s="675"/>
      <c r="H25" s="676"/>
      <c r="I25" s="30">
        <f>SUM(I7:I24)</f>
        <v>342</v>
      </c>
      <c r="J25" s="30"/>
      <c r="K25" s="30">
        <f>SUM(K7:K24)</f>
        <v>367</v>
      </c>
      <c r="L25" s="30">
        <f>SUM(L7:L24)</f>
        <v>709</v>
      </c>
      <c r="M25" s="31"/>
    </row>
    <row r="26" spans="1:13" ht="18.75" customHeight="1" thickTop="1">
      <c r="A26" s="283"/>
      <c r="B26" s="283"/>
      <c r="C26" s="283"/>
      <c r="E26" s="283"/>
      <c r="F26" s="197"/>
      <c r="G26" s="197"/>
      <c r="H26" s="197"/>
      <c r="I26" s="198"/>
      <c r="J26" s="198"/>
      <c r="K26" s="198"/>
      <c r="L26" s="198"/>
      <c r="M26" s="197"/>
    </row>
    <row r="27" spans="1:13" ht="18.75" customHeight="1">
      <c r="A27" s="283"/>
      <c r="B27" s="283"/>
      <c r="C27" s="283"/>
      <c r="E27" s="547" t="s">
        <v>102</v>
      </c>
      <c r="F27" s="547"/>
      <c r="G27" s="547"/>
      <c r="H27" s="547"/>
      <c r="I27" s="547" t="s">
        <v>101</v>
      </c>
      <c r="J27" s="547"/>
      <c r="K27" s="547"/>
      <c r="L27" s="547"/>
      <c r="M27" s="197"/>
    </row>
    <row r="28" spans="1:13" ht="18.75" customHeight="1">
      <c r="A28" s="283"/>
      <c r="B28" s="283"/>
      <c r="C28" s="283"/>
      <c r="E28" s="547" t="s">
        <v>103</v>
      </c>
      <c r="F28" s="547"/>
      <c r="G28" s="547"/>
      <c r="H28" s="547"/>
      <c r="I28" s="547" t="s">
        <v>103</v>
      </c>
      <c r="J28" s="547"/>
      <c r="K28" s="547"/>
      <c r="L28" s="547"/>
      <c r="M28" s="197"/>
    </row>
    <row r="29" spans="1:13" ht="18.75" customHeight="1">
      <c r="A29" s="283"/>
      <c r="B29" s="283"/>
      <c r="C29" s="283"/>
      <c r="E29" s="284"/>
      <c r="F29" s="284"/>
      <c r="G29" s="284"/>
      <c r="H29" s="284"/>
      <c r="I29" s="547" t="s">
        <v>104</v>
      </c>
      <c r="J29" s="547"/>
      <c r="K29" s="547"/>
      <c r="L29" s="547"/>
      <c r="M29" s="197"/>
    </row>
    <row r="30" spans="1:14" ht="21">
      <c r="A30" s="636" t="s">
        <v>23</v>
      </c>
      <c r="B30" s="636"/>
      <c r="C30" s="636"/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8"/>
    </row>
    <row r="31" spans="1:13" ht="18.75" customHeight="1">
      <c r="A31" s="39" t="s">
        <v>35</v>
      </c>
      <c r="B31" s="39"/>
      <c r="C31" s="35"/>
      <c r="D31" s="35"/>
      <c r="E31" s="35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31" s="32"/>
      <c r="G31" s="33"/>
      <c r="H31" s="34"/>
      <c r="I31" s="283"/>
      <c r="J31" s="35"/>
      <c r="K31" s="35"/>
      <c r="L31" s="35"/>
      <c r="M31" s="35"/>
    </row>
    <row r="32" spans="1:13" ht="18.75" customHeight="1" thickBot="1">
      <c r="A32" s="661" t="s">
        <v>0</v>
      </c>
      <c r="B32" s="661"/>
      <c r="C32" s="661"/>
      <c r="D32" s="35" t="str">
        <f>+D3</f>
        <v>โรงเรียน      ตำบล      อำเภอ      จังหวัด </v>
      </c>
      <c r="E32" s="35"/>
      <c r="F32" s="35"/>
      <c r="G32" s="35"/>
      <c r="H32" s="35"/>
      <c r="I32" s="36" t="s">
        <v>46</v>
      </c>
      <c r="J32" s="37" t="str">
        <f>+J3</f>
        <v>สพป.ปัตตานี เขต 2</v>
      </c>
      <c r="K32" s="37"/>
      <c r="L32" s="37"/>
      <c r="M32" s="37"/>
    </row>
    <row r="33" spans="1:13" ht="21.75" thickTop="1">
      <c r="A33" s="576" t="s">
        <v>3</v>
      </c>
      <c r="B33" s="601" t="s">
        <v>4</v>
      </c>
      <c r="C33" s="602"/>
      <c r="D33" s="602"/>
      <c r="E33" s="602"/>
      <c r="F33" s="667" t="s">
        <v>11</v>
      </c>
      <c r="G33" s="634" t="s">
        <v>13</v>
      </c>
      <c r="H33" s="669" t="s">
        <v>18</v>
      </c>
      <c r="I33" s="670"/>
      <c r="J33" s="669" t="s">
        <v>15</v>
      </c>
      <c r="K33" s="670"/>
      <c r="L33" s="665" t="s">
        <v>17</v>
      </c>
      <c r="M33" s="576" t="s">
        <v>5</v>
      </c>
    </row>
    <row r="34" spans="1:13" ht="18.75" customHeight="1" thickBot="1">
      <c r="A34" s="577"/>
      <c r="B34" s="604"/>
      <c r="C34" s="605"/>
      <c r="D34" s="605"/>
      <c r="E34" s="605"/>
      <c r="F34" s="668"/>
      <c r="G34" s="635"/>
      <c r="H34" s="14" t="s">
        <v>24</v>
      </c>
      <c r="I34" s="14" t="s">
        <v>16</v>
      </c>
      <c r="J34" s="14" t="s">
        <v>24</v>
      </c>
      <c r="K34" s="14" t="s">
        <v>16</v>
      </c>
      <c r="L34" s="666"/>
      <c r="M34" s="577"/>
    </row>
    <row r="35" spans="1:13" ht="18.75" customHeight="1" thickTop="1">
      <c r="A35" s="318"/>
      <c r="B35" s="655"/>
      <c r="C35" s="656"/>
      <c r="D35" s="656"/>
      <c r="E35" s="657"/>
      <c r="F35" s="205">
        <v>17</v>
      </c>
      <c r="G35" s="15"/>
      <c r="H35" s="16">
        <v>18</v>
      </c>
      <c r="I35" s="17">
        <f aca="true" t="shared" si="3" ref="I35:I52">SUM(H35)*$F35</f>
        <v>306</v>
      </c>
      <c r="J35" s="18">
        <v>19</v>
      </c>
      <c r="K35" s="17">
        <f aca="true" t="shared" si="4" ref="K35:K44">SUM(J35)*$F35</f>
        <v>323</v>
      </c>
      <c r="L35" s="19">
        <f aca="true" t="shared" si="5" ref="L35:L52">SUM(,I35,K35)</f>
        <v>629</v>
      </c>
      <c r="M35" s="15"/>
    </row>
    <row r="36" spans="1:13" ht="18.75" customHeight="1">
      <c r="A36" s="322"/>
      <c r="B36" s="658"/>
      <c r="C36" s="659"/>
      <c r="D36" s="659"/>
      <c r="E36" s="660"/>
      <c r="F36" s="206">
        <v>20</v>
      </c>
      <c r="G36" s="23"/>
      <c r="H36" s="24">
        <v>222</v>
      </c>
      <c r="I36" s="17">
        <f t="shared" si="3"/>
        <v>4440</v>
      </c>
      <c r="J36" s="40">
        <v>221</v>
      </c>
      <c r="K36" s="17">
        <f t="shared" si="4"/>
        <v>4420</v>
      </c>
      <c r="L36" s="19">
        <f t="shared" si="5"/>
        <v>8860</v>
      </c>
      <c r="M36" s="23"/>
    </row>
    <row r="37" spans="1:13" ht="18.75" customHeight="1">
      <c r="A37" s="322"/>
      <c r="B37" s="658"/>
      <c r="C37" s="659"/>
      <c r="D37" s="659"/>
      <c r="E37" s="660"/>
      <c r="F37" s="209"/>
      <c r="G37" s="41"/>
      <c r="H37" s="19"/>
      <c r="I37" s="17">
        <f t="shared" si="3"/>
        <v>0</v>
      </c>
      <c r="J37" s="42"/>
      <c r="K37" s="17">
        <f t="shared" si="4"/>
        <v>0</v>
      </c>
      <c r="L37" s="19">
        <f t="shared" si="5"/>
        <v>0</v>
      </c>
      <c r="M37" s="43"/>
    </row>
    <row r="38" spans="1:13" ht="18.75" customHeight="1">
      <c r="A38" s="322"/>
      <c r="B38" s="671"/>
      <c r="C38" s="672"/>
      <c r="D38" s="672"/>
      <c r="E38" s="673"/>
      <c r="F38" s="209"/>
      <c r="G38" s="41"/>
      <c r="H38" s="19"/>
      <c r="I38" s="44">
        <f t="shared" si="3"/>
        <v>0</v>
      </c>
      <c r="J38" s="42"/>
      <c r="K38" s="44">
        <f t="shared" si="4"/>
        <v>0</v>
      </c>
      <c r="L38" s="45">
        <f t="shared" si="5"/>
        <v>0</v>
      </c>
      <c r="M38" s="43"/>
    </row>
    <row r="39" spans="1:13" ht="18.75" customHeight="1">
      <c r="A39" s="322"/>
      <c r="B39" s="658"/>
      <c r="C39" s="659"/>
      <c r="D39" s="659"/>
      <c r="E39" s="660"/>
      <c r="F39" s="209"/>
      <c r="G39" s="41"/>
      <c r="H39" s="19"/>
      <c r="I39" s="17">
        <f t="shared" si="3"/>
        <v>0</v>
      </c>
      <c r="J39" s="50"/>
      <c r="K39" s="17">
        <f t="shared" si="4"/>
        <v>0</v>
      </c>
      <c r="L39" s="19">
        <f t="shared" si="5"/>
        <v>0</v>
      </c>
      <c r="M39" s="51"/>
    </row>
    <row r="40" spans="1:13" ht="18.75" customHeight="1">
      <c r="A40" s="322"/>
      <c r="B40" s="658"/>
      <c r="C40" s="659"/>
      <c r="D40" s="659"/>
      <c r="E40" s="660"/>
      <c r="F40" s="209"/>
      <c r="G40" s="41"/>
      <c r="H40" s="19"/>
      <c r="I40" s="44">
        <f t="shared" si="3"/>
        <v>0</v>
      </c>
      <c r="J40" s="50"/>
      <c r="K40" s="17">
        <f t="shared" si="4"/>
        <v>0</v>
      </c>
      <c r="L40" s="45">
        <f t="shared" si="5"/>
        <v>0</v>
      </c>
      <c r="M40" s="51"/>
    </row>
    <row r="41" spans="1:13" ht="18.75" customHeight="1">
      <c r="A41" s="322"/>
      <c r="B41" s="301"/>
      <c r="C41" s="302"/>
      <c r="D41" s="302"/>
      <c r="E41" s="303"/>
      <c r="F41" s="209"/>
      <c r="G41" s="41"/>
      <c r="H41" s="19"/>
      <c r="I41" s="44">
        <f t="shared" si="3"/>
        <v>0</v>
      </c>
      <c r="J41" s="50"/>
      <c r="K41" s="17">
        <f t="shared" si="4"/>
        <v>0</v>
      </c>
      <c r="L41" s="45">
        <f t="shared" si="5"/>
        <v>0</v>
      </c>
      <c r="M41" s="51"/>
    </row>
    <row r="42" spans="1:13" ht="18.75" customHeight="1">
      <c r="A42" s="322"/>
      <c r="B42" s="301"/>
      <c r="C42" s="302"/>
      <c r="D42" s="302"/>
      <c r="E42" s="303"/>
      <c r="F42" s="209"/>
      <c r="G42" s="41"/>
      <c r="H42" s="19"/>
      <c r="I42" s="44">
        <f t="shared" si="3"/>
        <v>0</v>
      </c>
      <c r="J42" s="50"/>
      <c r="K42" s="17">
        <f t="shared" si="4"/>
        <v>0</v>
      </c>
      <c r="L42" s="45">
        <f t="shared" si="5"/>
        <v>0</v>
      </c>
      <c r="M42" s="51"/>
    </row>
    <row r="43" spans="1:13" ht="18.75" customHeight="1">
      <c r="A43" s="322"/>
      <c r="B43" s="671"/>
      <c r="C43" s="672"/>
      <c r="D43" s="672"/>
      <c r="E43" s="673"/>
      <c r="F43" s="209"/>
      <c r="G43" s="41"/>
      <c r="H43" s="19"/>
      <c r="I43" s="17">
        <f t="shared" si="3"/>
        <v>0</v>
      </c>
      <c r="J43" s="50"/>
      <c r="K43" s="17">
        <f t="shared" si="4"/>
        <v>0</v>
      </c>
      <c r="L43" s="19">
        <f t="shared" si="5"/>
        <v>0</v>
      </c>
      <c r="M43" s="51"/>
    </row>
    <row r="44" spans="1:13" ht="18.75" customHeight="1">
      <c r="A44" s="322"/>
      <c r="B44" s="658"/>
      <c r="C44" s="659"/>
      <c r="D44" s="659"/>
      <c r="E44" s="660"/>
      <c r="F44" s="209"/>
      <c r="G44" s="41"/>
      <c r="H44" s="19"/>
      <c r="I44" s="44">
        <f t="shared" si="3"/>
        <v>0</v>
      </c>
      <c r="J44" s="50"/>
      <c r="K44" s="44">
        <f t="shared" si="4"/>
        <v>0</v>
      </c>
      <c r="L44" s="45">
        <f t="shared" si="5"/>
        <v>0</v>
      </c>
      <c r="M44" s="51"/>
    </row>
    <row r="45" spans="1:13" ht="18.75" customHeight="1">
      <c r="A45" s="322"/>
      <c r="B45" s="658"/>
      <c r="C45" s="659"/>
      <c r="D45" s="659"/>
      <c r="E45" s="660"/>
      <c r="F45" s="236"/>
      <c r="G45" s="52"/>
      <c r="H45" s="53"/>
      <c r="I45" s="17">
        <f t="shared" si="3"/>
        <v>0</v>
      </c>
      <c r="J45" s="54"/>
      <c r="K45" s="55">
        <f>SUM(K39:K44)</f>
        <v>0</v>
      </c>
      <c r="L45" s="19">
        <f t="shared" si="5"/>
        <v>0</v>
      </c>
      <c r="M45" s="51"/>
    </row>
    <row r="46" spans="1:13" ht="18.75" customHeight="1">
      <c r="A46" s="322"/>
      <c r="B46" s="671"/>
      <c r="C46" s="672"/>
      <c r="D46" s="672"/>
      <c r="E46" s="673"/>
      <c r="F46" s="209"/>
      <c r="G46" s="41"/>
      <c r="H46" s="19"/>
      <c r="I46" s="44">
        <f t="shared" si="3"/>
        <v>0</v>
      </c>
      <c r="J46" s="42"/>
      <c r="K46" s="17">
        <f aca="true" t="shared" si="6" ref="K46:K52">SUM(J46)*$F46</f>
        <v>0</v>
      </c>
      <c r="L46" s="45">
        <f t="shared" si="5"/>
        <v>0</v>
      </c>
      <c r="M46" s="43"/>
    </row>
    <row r="47" spans="1:13" ht="18.75" customHeight="1">
      <c r="A47" s="322"/>
      <c r="B47" s="658"/>
      <c r="C47" s="659"/>
      <c r="D47" s="659"/>
      <c r="E47" s="660"/>
      <c r="F47" s="209"/>
      <c r="G47" s="41"/>
      <c r="H47" s="19"/>
      <c r="I47" s="17">
        <f t="shared" si="3"/>
        <v>0</v>
      </c>
      <c r="J47" s="50"/>
      <c r="K47" s="17">
        <f t="shared" si="6"/>
        <v>0</v>
      </c>
      <c r="L47" s="19">
        <f t="shared" si="5"/>
        <v>0</v>
      </c>
      <c r="M47" s="51"/>
    </row>
    <row r="48" spans="1:13" ht="18.75" customHeight="1">
      <c r="A48" s="322"/>
      <c r="B48" s="301"/>
      <c r="C48" s="302"/>
      <c r="D48" s="302"/>
      <c r="E48" s="303"/>
      <c r="F48" s="209"/>
      <c r="G48" s="41"/>
      <c r="H48" s="19"/>
      <c r="I48" s="17">
        <f t="shared" si="3"/>
        <v>0</v>
      </c>
      <c r="J48" s="50"/>
      <c r="K48" s="17"/>
      <c r="L48" s="19">
        <f t="shared" si="5"/>
        <v>0</v>
      </c>
      <c r="M48" s="51"/>
    </row>
    <row r="49" spans="1:13" ht="18.75" customHeight="1">
      <c r="A49" s="322"/>
      <c r="B49" s="658"/>
      <c r="C49" s="659"/>
      <c r="D49" s="659"/>
      <c r="E49" s="660"/>
      <c r="F49" s="209"/>
      <c r="G49" s="41"/>
      <c r="H49" s="19"/>
      <c r="I49" s="44">
        <f t="shared" si="3"/>
        <v>0</v>
      </c>
      <c r="J49" s="50"/>
      <c r="K49" s="17">
        <f t="shared" si="6"/>
        <v>0</v>
      </c>
      <c r="L49" s="45">
        <f t="shared" si="5"/>
        <v>0</v>
      </c>
      <c r="M49" s="51"/>
    </row>
    <row r="50" spans="1:13" ht="18.75" customHeight="1">
      <c r="A50" s="322"/>
      <c r="B50" s="671"/>
      <c r="C50" s="672"/>
      <c r="D50" s="672"/>
      <c r="E50" s="673"/>
      <c r="F50" s="209"/>
      <c r="G50" s="41"/>
      <c r="H50" s="19"/>
      <c r="I50" s="44">
        <f t="shared" si="3"/>
        <v>0</v>
      </c>
      <c r="J50" s="50"/>
      <c r="K50" s="17">
        <f t="shared" si="6"/>
        <v>0</v>
      </c>
      <c r="L50" s="45">
        <f t="shared" si="5"/>
        <v>0</v>
      </c>
      <c r="M50" s="51"/>
    </row>
    <row r="51" spans="1:13" ht="18.75" customHeight="1">
      <c r="A51" s="322"/>
      <c r="B51" s="671"/>
      <c r="C51" s="672"/>
      <c r="D51" s="672"/>
      <c r="E51" s="673"/>
      <c r="F51" s="209"/>
      <c r="G51" s="298"/>
      <c r="H51" s="19"/>
      <c r="I51" s="44">
        <f t="shared" si="3"/>
        <v>0</v>
      </c>
      <c r="J51" s="54"/>
      <c r="K51" s="17">
        <f t="shared" si="6"/>
        <v>0</v>
      </c>
      <c r="L51" s="45">
        <f t="shared" si="5"/>
        <v>0</v>
      </c>
      <c r="M51" s="51"/>
    </row>
    <row r="52" spans="1:13" ht="18.75" customHeight="1">
      <c r="A52" s="323"/>
      <c r="B52" s="658"/>
      <c r="C52" s="659"/>
      <c r="D52" s="659"/>
      <c r="E52" s="660"/>
      <c r="F52" s="237"/>
      <c r="G52" s="58"/>
      <c r="H52" s="45"/>
      <c r="I52" s="44">
        <f t="shared" si="3"/>
        <v>0</v>
      </c>
      <c r="J52" s="232"/>
      <c r="K52" s="44">
        <f t="shared" si="6"/>
        <v>0</v>
      </c>
      <c r="L52" s="45">
        <f t="shared" si="5"/>
        <v>0</v>
      </c>
      <c r="M52" s="233"/>
    </row>
    <row r="53" spans="1:13" ht="18.75" customHeight="1">
      <c r="A53" s="212"/>
      <c r="B53" s="59"/>
      <c r="C53" s="60"/>
      <c r="D53" s="61"/>
      <c r="E53" s="62" t="s">
        <v>37</v>
      </c>
      <c r="F53" s="63"/>
      <c r="G53" s="64"/>
      <c r="H53" s="65"/>
      <c r="I53" s="203">
        <f>SUM(I35:I52)</f>
        <v>4746</v>
      </c>
      <c r="J53" s="204"/>
      <c r="K53" s="203">
        <f>SUM(K35:K52)</f>
        <v>4743</v>
      </c>
      <c r="L53" s="203">
        <f>SUM(L35:L52)</f>
        <v>9489</v>
      </c>
      <c r="M53" s="210"/>
    </row>
    <row r="54" spans="1:13" ht="18.75" customHeight="1">
      <c r="A54" s="67"/>
      <c r="B54" s="59"/>
      <c r="C54" s="60"/>
      <c r="D54" s="61"/>
      <c r="E54" s="62" t="s">
        <v>38</v>
      </c>
      <c r="F54" s="63"/>
      <c r="G54" s="64"/>
      <c r="H54" s="65"/>
      <c r="I54" s="202">
        <f>SUM(I25+I53)</f>
        <v>5088</v>
      </c>
      <c r="J54" s="203"/>
      <c r="K54" s="202">
        <f>SUM(K25+K53)</f>
        <v>5110</v>
      </c>
      <c r="L54" s="202">
        <f>SUM(L25+L53)</f>
        <v>10198</v>
      </c>
      <c r="M54" s="211"/>
    </row>
    <row r="55" spans="1:13" ht="18.75" customHeight="1">
      <c r="A55" s="283"/>
      <c r="B55" s="283"/>
      <c r="C55" s="283"/>
      <c r="E55" s="283"/>
      <c r="F55" s="197"/>
      <c r="G55" s="197"/>
      <c r="H55" s="197"/>
      <c r="I55" s="198"/>
      <c r="J55" s="198"/>
      <c r="K55" s="198"/>
      <c r="L55" s="198"/>
      <c r="M55" s="197"/>
    </row>
    <row r="56" spans="1:13" ht="18.75" customHeight="1">
      <c r="A56" s="283"/>
      <c r="B56" s="283"/>
      <c r="C56" s="283"/>
      <c r="E56" s="547" t="s">
        <v>102</v>
      </c>
      <c r="F56" s="547"/>
      <c r="G56" s="547"/>
      <c r="H56" s="547"/>
      <c r="I56" s="547" t="s">
        <v>101</v>
      </c>
      <c r="J56" s="547"/>
      <c r="K56" s="547"/>
      <c r="L56" s="547"/>
      <c r="M56" s="197"/>
    </row>
    <row r="57" spans="1:13" ht="18.75" customHeight="1">
      <c r="A57" s="283"/>
      <c r="B57" s="283"/>
      <c r="C57" s="283"/>
      <c r="E57" s="547" t="str">
        <f>E28</f>
        <v>         (............................................................)</v>
      </c>
      <c r="F57" s="547"/>
      <c r="G57" s="547"/>
      <c r="H57" s="547"/>
      <c r="I57" s="547" t="str">
        <f>I28</f>
        <v>         (............................................................)</v>
      </c>
      <c r="J57" s="547"/>
      <c r="K57" s="547"/>
      <c r="L57" s="547"/>
      <c r="M57" s="197"/>
    </row>
    <row r="58" spans="1:13" ht="18.75" customHeight="1">
      <c r="A58" s="283"/>
      <c r="B58" s="283"/>
      <c r="C58" s="283"/>
      <c r="E58" s="284"/>
      <c r="F58" s="284"/>
      <c r="G58" s="284"/>
      <c r="H58" s="284"/>
      <c r="I58" s="547" t="str">
        <f>I29</f>
        <v>ผู้อำนวยการโรงเรียน .....................................................</v>
      </c>
      <c r="J58" s="547"/>
      <c r="K58" s="547"/>
      <c r="L58" s="547"/>
      <c r="M58" s="197"/>
    </row>
    <row r="59" spans="1:14" ht="21">
      <c r="A59" s="636" t="s">
        <v>23</v>
      </c>
      <c r="B59" s="636"/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8"/>
    </row>
    <row r="60" spans="1:13" ht="18.75" customHeight="1">
      <c r="A60" s="39" t="s">
        <v>35</v>
      </c>
      <c r="B60" s="39"/>
      <c r="C60" s="35"/>
      <c r="D60" s="35"/>
      <c r="E60" s="35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60" s="32"/>
      <c r="G60" s="33"/>
      <c r="H60" s="34"/>
      <c r="I60" s="283"/>
      <c r="J60" s="35"/>
      <c r="K60" s="35"/>
      <c r="L60" s="35"/>
      <c r="M60" s="35"/>
    </row>
    <row r="61" spans="1:13" ht="18.75" customHeight="1" thickBot="1">
      <c r="A61" s="661" t="s">
        <v>0</v>
      </c>
      <c r="B61" s="661"/>
      <c r="C61" s="661"/>
      <c r="D61" s="35" t="str">
        <f>+D32</f>
        <v>โรงเรียน      ตำบล      อำเภอ      จังหวัด </v>
      </c>
      <c r="E61" s="35"/>
      <c r="F61" s="35"/>
      <c r="G61" s="35"/>
      <c r="H61" s="35"/>
      <c r="I61" s="36" t="s">
        <v>46</v>
      </c>
      <c r="J61" s="37" t="str">
        <f>+J3</f>
        <v>สพป.ปัตตานี เขต 2</v>
      </c>
      <c r="K61" s="37"/>
      <c r="L61" s="37"/>
      <c r="M61" s="37"/>
    </row>
    <row r="62" spans="1:13" ht="18.75" customHeight="1" thickTop="1">
      <c r="A62" s="576" t="s">
        <v>3</v>
      </c>
      <c r="B62" s="601" t="s">
        <v>4</v>
      </c>
      <c r="C62" s="602"/>
      <c r="D62" s="602"/>
      <c r="E62" s="602"/>
      <c r="F62" s="667" t="s">
        <v>11</v>
      </c>
      <c r="G62" s="634" t="s">
        <v>13</v>
      </c>
      <c r="H62" s="669" t="s">
        <v>18</v>
      </c>
      <c r="I62" s="670"/>
      <c r="J62" s="669" t="s">
        <v>15</v>
      </c>
      <c r="K62" s="670"/>
      <c r="L62" s="665" t="s">
        <v>17</v>
      </c>
      <c r="M62" s="576" t="s">
        <v>5</v>
      </c>
    </row>
    <row r="63" spans="1:13" ht="18.75" customHeight="1" thickBot="1">
      <c r="A63" s="577"/>
      <c r="B63" s="604"/>
      <c r="C63" s="605"/>
      <c r="D63" s="605"/>
      <c r="E63" s="605"/>
      <c r="F63" s="668"/>
      <c r="G63" s="635"/>
      <c r="H63" s="14" t="s">
        <v>24</v>
      </c>
      <c r="I63" s="14" t="s">
        <v>16</v>
      </c>
      <c r="J63" s="14" t="s">
        <v>24</v>
      </c>
      <c r="K63" s="14" t="s">
        <v>16</v>
      </c>
      <c r="L63" s="666"/>
      <c r="M63" s="577"/>
    </row>
    <row r="64" spans="1:13" ht="18.75" customHeight="1" thickTop="1">
      <c r="A64" s="318"/>
      <c r="B64" s="655"/>
      <c r="C64" s="656"/>
      <c r="D64" s="656"/>
      <c r="E64" s="657"/>
      <c r="F64" s="205">
        <v>23</v>
      </c>
      <c r="G64" s="15"/>
      <c r="H64" s="16">
        <v>24</v>
      </c>
      <c r="I64" s="17">
        <f aca="true" t="shared" si="7" ref="I64:I81">SUM(H64)*$F64</f>
        <v>552</v>
      </c>
      <c r="J64" s="18">
        <v>25</v>
      </c>
      <c r="K64" s="17">
        <f aca="true" t="shared" si="8" ref="K64:K71">SUM(J64)*$F64</f>
        <v>575</v>
      </c>
      <c r="L64" s="19">
        <f aca="true" t="shared" si="9" ref="L64:L81">SUM(,I64,K64)</f>
        <v>1127</v>
      </c>
      <c r="M64" s="15"/>
    </row>
    <row r="65" spans="1:13" ht="18.75" customHeight="1">
      <c r="A65" s="322"/>
      <c r="B65" s="658"/>
      <c r="C65" s="659"/>
      <c r="D65" s="659"/>
      <c r="E65" s="660"/>
      <c r="F65" s="206">
        <v>26</v>
      </c>
      <c r="G65" s="23"/>
      <c r="H65" s="24">
        <v>222</v>
      </c>
      <c r="I65" s="17">
        <f t="shared" si="7"/>
        <v>5772</v>
      </c>
      <c r="J65" s="40">
        <v>27</v>
      </c>
      <c r="K65" s="17">
        <f t="shared" si="8"/>
        <v>702</v>
      </c>
      <c r="L65" s="19">
        <f t="shared" si="9"/>
        <v>6474</v>
      </c>
      <c r="M65" s="23"/>
    </row>
    <row r="66" spans="1:13" ht="18.75" customHeight="1">
      <c r="A66" s="322"/>
      <c r="B66" s="658"/>
      <c r="C66" s="659"/>
      <c r="D66" s="659"/>
      <c r="E66" s="660"/>
      <c r="F66" s="209"/>
      <c r="G66" s="41"/>
      <c r="H66" s="19"/>
      <c r="I66" s="17">
        <f t="shared" si="7"/>
        <v>0</v>
      </c>
      <c r="J66" s="42"/>
      <c r="K66" s="17">
        <f t="shared" si="8"/>
        <v>0</v>
      </c>
      <c r="L66" s="19">
        <f t="shared" si="9"/>
        <v>0</v>
      </c>
      <c r="M66" s="43"/>
    </row>
    <row r="67" spans="1:13" ht="18.75" customHeight="1">
      <c r="A67" s="322"/>
      <c r="B67" s="671"/>
      <c r="C67" s="672"/>
      <c r="D67" s="672"/>
      <c r="E67" s="673"/>
      <c r="F67" s="209"/>
      <c r="G67" s="41"/>
      <c r="H67" s="19"/>
      <c r="I67" s="44">
        <f t="shared" si="7"/>
        <v>0</v>
      </c>
      <c r="J67" s="42"/>
      <c r="K67" s="44">
        <f t="shared" si="8"/>
        <v>0</v>
      </c>
      <c r="L67" s="45">
        <f t="shared" si="9"/>
        <v>0</v>
      </c>
      <c r="M67" s="43"/>
    </row>
    <row r="68" spans="1:13" ht="18.75" customHeight="1">
      <c r="A68" s="322"/>
      <c r="B68" s="46"/>
      <c r="C68" s="47"/>
      <c r="D68" s="691"/>
      <c r="E68" s="692"/>
      <c r="F68" s="209"/>
      <c r="G68" s="41"/>
      <c r="H68" s="19"/>
      <c r="I68" s="17">
        <f t="shared" si="7"/>
        <v>0</v>
      </c>
      <c r="J68" s="50"/>
      <c r="K68" s="17">
        <f t="shared" si="8"/>
        <v>0</v>
      </c>
      <c r="L68" s="19">
        <f t="shared" si="9"/>
        <v>0</v>
      </c>
      <c r="M68" s="51"/>
    </row>
    <row r="69" spans="1:13" ht="18.75" customHeight="1">
      <c r="A69" s="322"/>
      <c r="B69" s="46"/>
      <c r="C69" s="47"/>
      <c r="D69" s="691"/>
      <c r="E69" s="692"/>
      <c r="F69" s="209"/>
      <c r="G69" s="41"/>
      <c r="H69" s="19"/>
      <c r="I69" s="44">
        <f t="shared" si="7"/>
        <v>0</v>
      </c>
      <c r="J69" s="50"/>
      <c r="K69" s="17">
        <f t="shared" si="8"/>
        <v>0</v>
      </c>
      <c r="L69" s="45">
        <f t="shared" si="9"/>
        <v>0</v>
      </c>
      <c r="M69" s="51"/>
    </row>
    <row r="70" spans="1:13" ht="18.75" customHeight="1">
      <c r="A70" s="322"/>
      <c r="B70" s="46"/>
      <c r="C70" s="47"/>
      <c r="D70" s="691"/>
      <c r="E70" s="692"/>
      <c r="F70" s="209"/>
      <c r="G70" s="41"/>
      <c r="H70" s="19"/>
      <c r="I70" s="17">
        <f t="shared" si="7"/>
        <v>0</v>
      </c>
      <c r="J70" s="50"/>
      <c r="K70" s="17">
        <f t="shared" si="8"/>
        <v>0</v>
      </c>
      <c r="L70" s="19">
        <f t="shared" si="9"/>
        <v>0</v>
      </c>
      <c r="M70" s="51"/>
    </row>
    <row r="71" spans="1:13" ht="18.75" customHeight="1">
      <c r="A71" s="322"/>
      <c r="B71" s="46"/>
      <c r="C71" s="47"/>
      <c r="D71" s="691"/>
      <c r="E71" s="692"/>
      <c r="F71" s="209"/>
      <c r="G71" s="41"/>
      <c r="H71" s="19"/>
      <c r="I71" s="44">
        <f t="shared" si="7"/>
        <v>0</v>
      </c>
      <c r="J71" s="50"/>
      <c r="K71" s="44">
        <f t="shared" si="8"/>
        <v>0</v>
      </c>
      <c r="L71" s="45">
        <f t="shared" si="9"/>
        <v>0</v>
      </c>
      <c r="M71" s="51"/>
    </row>
    <row r="72" spans="1:13" ht="18.75" customHeight="1">
      <c r="A72" s="322"/>
      <c r="B72" s="658"/>
      <c r="C72" s="659"/>
      <c r="D72" s="659"/>
      <c r="E72" s="660"/>
      <c r="F72" s="236"/>
      <c r="G72" s="52"/>
      <c r="H72" s="53"/>
      <c r="I72" s="17">
        <f t="shared" si="7"/>
        <v>0</v>
      </c>
      <c r="J72" s="54"/>
      <c r="K72" s="55">
        <f>SUM(K68:K71)</f>
        <v>0</v>
      </c>
      <c r="L72" s="19">
        <f t="shared" si="9"/>
        <v>0</v>
      </c>
      <c r="M72" s="51"/>
    </row>
    <row r="73" spans="1:13" ht="18.75" customHeight="1">
      <c r="A73" s="322"/>
      <c r="B73" s="658"/>
      <c r="C73" s="659"/>
      <c r="D73" s="659"/>
      <c r="E73" s="660"/>
      <c r="F73" s="209"/>
      <c r="G73" s="41"/>
      <c r="H73" s="19"/>
      <c r="I73" s="44">
        <f t="shared" si="7"/>
        <v>0</v>
      </c>
      <c r="J73" s="42"/>
      <c r="K73" s="17">
        <f aca="true" t="shared" si="10" ref="K73:K81">SUM(J73)*$F73</f>
        <v>0</v>
      </c>
      <c r="L73" s="45">
        <f t="shared" si="9"/>
        <v>0</v>
      </c>
      <c r="M73" s="43"/>
    </row>
    <row r="74" spans="1:13" ht="18.75" customHeight="1">
      <c r="A74" s="322"/>
      <c r="B74" s="46"/>
      <c r="C74" s="47"/>
      <c r="D74" s="696"/>
      <c r="E74" s="697"/>
      <c r="F74" s="209"/>
      <c r="G74" s="41"/>
      <c r="H74" s="19"/>
      <c r="I74" s="44">
        <f t="shared" si="7"/>
        <v>0</v>
      </c>
      <c r="J74" s="50"/>
      <c r="K74" s="17">
        <f t="shared" si="10"/>
        <v>0</v>
      </c>
      <c r="L74" s="19">
        <f t="shared" si="9"/>
        <v>0</v>
      </c>
      <c r="M74" s="51"/>
    </row>
    <row r="75" spans="1:13" ht="18.75" customHeight="1">
      <c r="A75" s="322"/>
      <c r="B75" s="46"/>
      <c r="C75" s="47"/>
      <c r="D75" s="691"/>
      <c r="E75" s="692"/>
      <c r="F75" s="209"/>
      <c r="G75" s="41"/>
      <c r="H75" s="19"/>
      <c r="I75" s="44">
        <f t="shared" si="7"/>
        <v>0</v>
      </c>
      <c r="J75" s="50"/>
      <c r="K75" s="17">
        <f t="shared" si="10"/>
        <v>0</v>
      </c>
      <c r="L75" s="19">
        <f t="shared" si="9"/>
        <v>0</v>
      </c>
      <c r="M75" s="51"/>
    </row>
    <row r="76" spans="1:13" ht="18.75" customHeight="1">
      <c r="A76" s="322"/>
      <c r="B76" s="46"/>
      <c r="C76" s="47"/>
      <c r="D76" s="48"/>
      <c r="E76" s="49"/>
      <c r="F76" s="209"/>
      <c r="G76" s="41"/>
      <c r="H76" s="19"/>
      <c r="I76" s="44">
        <f t="shared" si="7"/>
        <v>0</v>
      </c>
      <c r="J76" s="50"/>
      <c r="K76" s="17">
        <f t="shared" si="10"/>
        <v>0</v>
      </c>
      <c r="L76" s="19">
        <f t="shared" si="9"/>
        <v>0</v>
      </c>
      <c r="M76" s="51"/>
    </row>
    <row r="77" spans="1:13" ht="18.75" customHeight="1">
      <c r="A77" s="322"/>
      <c r="B77" s="46"/>
      <c r="C77" s="47"/>
      <c r="D77" s="48"/>
      <c r="E77" s="49"/>
      <c r="F77" s="209"/>
      <c r="G77" s="41"/>
      <c r="H77" s="19"/>
      <c r="I77" s="44">
        <f t="shared" si="7"/>
        <v>0</v>
      </c>
      <c r="J77" s="50"/>
      <c r="K77" s="17">
        <f t="shared" si="10"/>
        <v>0</v>
      </c>
      <c r="L77" s="19">
        <f t="shared" si="9"/>
        <v>0</v>
      </c>
      <c r="M77" s="51"/>
    </row>
    <row r="78" spans="1:13" ht="18.75" customHeight="1">
      <c r="A78" s="322"/>
      <c r="B78" s="46"/>
      <c r="C78" s="47"/>
      <c r="D78" s="691"/>
      <c r="E78" s="692"/>
      <c r="F78" s="209"/>
      <c r="G78" s="41"/>
      <c r="H78" s="19"/>
      <c r="I78" s="44">
        <f t="shared" si="7"/>
        <v>0</v>
      </c>
      <c r="J78" s="50"/>
      <c r="K78" s="17">
        <f t="shared" si="10"/>
        <v>0</v>
      </c>
      <c r="L78" s="19">
        <f t="shared" si="9"/>
        <v>0</v>
      </c>
      <c r="M78" s="51"/>
    </row>
    <row r="79" spans="1:13" ht="18.75" customHeight="1">
      <c r="A79" s="322"/>
      <c r="B79" s="46"/>
      <c r="C79" s="47"/>
      <c r="D79" s="48"/>
      <c r="E79" s="49"/>
      <c r="F79" s="209"/>
      <c r="G79" s="298"/>
      <c r="H79" s="19"/>
      <c r="I79" s="44">
        <f t="shared" si="7"/>
        <v>0</v>
      </c>
      <c r="J79" s="50"/>
      <c r="K79" s="17">
        <f t="shared" si="10"/>
        <v>0</v>
      </c>
      <c r="L79" s="19">
        <f t="shared" si="9"/>
        <v>0</v>
      </c>
      <c r="M79" s="51"/>
    </row>
    <row r="80" spans="1:13" ht="18.75" customHeight="1">
      <c r="A80" s="322"/>
      <c r="B80" s="56"/>
      <c r="C80" s="57"/>
      <c r="D80" s="57"/>
      <c r="E80" s="297"/>
      <c r="F80" s="209"/>
      <c r="G80" s="298"/>
      <c r="H80" s="19"/>
      <c r="I80" s="44">
        <f t="shared" si="7"/>
        <v>0</v>
      </c>
      <c r="J80" s="54"/>
      <c r="K80" s="17">
        <f t="shared" si="10"/>
        <v>0</v>
      </c>
      <c r="L80" s="45">
        <f t="shared" si="9"/>
        <v>0</v>
      </c>
      <c r="M80" s="51"/>
    </row>
    <row r="81" spans="1:13" ht="18.75" customHeight="1">
      <c r="A81" s="323"/>
      <c r="B81" s="104"/>
      <c r="C81" s="693"/>
      <c r="D81" s="694"/>
      <c r="E81" s="695"/>
      <c r="F81" s="237"/>
      <c r="G81" s="58"/>
      <c r="H81" s="45"/>
      <c r="I81" s="44">
        <f t="shared" si="7"/>
        <v>0</v>
      </c>
      <c r="J81" s="232"/>
      <c r="K81" s="44">
        <f t="shared" si="10"/>
        <v>0</v>
      </c>
      <c r="L81" s="45">
        <f t="shared" si="9"/>
        <v>0</v>
      </c>
      <c r="M81" s="233"/>
    </row>
    <row r="82" spans="1:13" ht="18.75" customHeight="1">
      <c r="A82" s="212"/>
      <c r="B82" s="59"/>
      <c r="C82" s="60"/>
      <c r="D82" s="61"/>
      <c r="E82" s="62" t="s">
        <v>41</v>
      </c>
      <c r="F82" s="63"/>
      <c r="G82" s="64"/>
      <c r="H82" s="65"/>
      <c r="I82" s="203">
        <f>SUM(I64:I81)</f>
        <v>6324</v>
      </c>
      <c r="J82" s="204"/>
      <c r="K82" s="203">
        <f>SUM(K64:K81)</f>
        <v>1277</v>
      </c>
      <c r="L82" s="203">
        <f>SUM(L64:L81)</f>
        <v>7601</v>
      </c>
      <c r="M82" s="210"/>
    </row>
    <row r="83" spans="1:13" ht="18.75" customHeight="1">
      <c r="A83" s="67"/>
      <c r="B83" s="59"/>
      <c r="C83" s="60"/>
      <c r="D83" s="61"/>
      <c r="E83" s="62" t="s">
        <v>42</v>
      </c>
      <c r="F83" s="63"/>
      <c r="G83" s="64"/>
      <c r="H83" s="65"/>
      <c r="I83" s="202">
        <f>SUM(I54+I82)</f>
        <v>11412</v>
      </c>
      <c r="J83" s="203"/>
      <c r="K83" s="202">
        <f>SUM(K54+K82)</f>
        <v>6387</v>
      </c>
      <c r="L83" s="202">
        <f>SUM(L54+L82)</f>
        <v>17799</v>
      </c>
      <c r="M83" s="211"/>
    </row>
    <row r="84" spans="1:13" ht="18.75" customHeight="1">
      <c r="A84" s="283"/>
      <c r="B84" s="283"/>
      <c r="C84" s="283"/>
      <c r="E84" s="283"/>
      <c r="F84" s="197"/>
      <c r="G84" s="197"/>
      <c r="H84" s="197"/>
      <c r="I84" s="198"/>
      <c r="J84" s="198"/>
      <c r="K84" s="198"/>
      <c r="L84" s="198"/>
      <c r="M84" s="197"/>
    </row>
    <row r="85" spans="1:13" ht="18.75" customHeight="1">
      <c r="A85" s="283"/>
      <c r="B85" s="283"/>
      <c r="C85" s="283"/>
      <c r="E85" s="547" t="s">
        <v>102</v>
      </c>
      <c r="F85" s="547"/>
      <c r="G85" s="547"/>
      <c r="H85" s="547"/>
      <c r="I85" s="547" t="s">
        <v>101</v>
      </c>
      <c r="J85" s="547"/>
      <c r="K85" s="547"/>
      <c r="L85" s="547"/>
      <c r="M85" s="197"/>
    </row>
    <row r="86" spans="1:13" ht="18.75" customHeight="1">
      <c r="A86" s="283"/>
      <c r="B86" s="283"/>
      <c r="C86" s="283"/>
      <c r="E86" s="547" t="str">
        <f>E28</f>
        <v>         (............................................................)</v>
      </c>
      <c r="F86" s="547"/>
      <c r="G86" s="547"/>
      <c r="H86" s="547"/>
      <c r="I86" s="547" t="str">
        <f>I28</f>
        <v>         (............................................................)</v>
      </c>
      <c r="J86" s="547"/>
      <c r="K86" s="547"/>
      <c r="L86" s="547"/>
      <c r="M86" s="197"/>
    </row>
    <row r="87" spans="1:13" ht="18.75" customHeight="1">
      <c r="A87" s="283"/>
      <c r="B87" s="283"/>
      <c r="C87" s="283"/>
      <c r="E87" s="284"/>
      <c r="F87" s="284"/>
      <c r="G87" s="284"/>
      <c r="H87" s="284"/>
      <c r="I87" s="547" t="str">
        <f>I29</f>
        <v>ผู้อำนวยการโรงเรียน .....................................................</v>
      </c>
      <c r="J87" s="547"/>
      <c r="K87" s="547"/>
      <c r="L87" s="547"/>
      <c r="M87" s="197"/>
    </row>
    <row r="88" spans="1:14" ht="21">
      <c r="A88" s="636" t="s">
        <v>23</v>
      </c>
      <c r="B88" s="636"/>
      <c r="C88" s="636"/>
      <c r="D88" s="636"/>
      <c r="E88" s="636"/>
      <c r="F88" s="636"/>
      <c r="G88" s="636"/>
      <c r="H88" s="636"/>
      <c r="I88" s="636"/>
      <c r="J88" s="636"/>
      <c r="K88" s="636"/>
      <c r="L88" s="636"/>
      <c r="M88" s="636"/>
      <c r="N88" s="68"/>
    </row>
    <row r="89" spans="1:13" ht="18.75" customHeight="1">
      <c r="A89" s="39" t="s">
        <v>35</v>
      </c>
      <c r="B89" s="39"/>
      <c r="C89" s="35"/>
      <c r="D89" s="35"/>
      <c r="E89" s="35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89" s="32"/>
      <c r="G89" s="33"/>
      <c r="H89" s="34"/>
      <c r="I89" s="283"/>
      <c r="J89" s="35"/>
      <c r="K89" s="35"/>
      <c r="L89" s="35"/>
      <c r="M89" s="35"/>
    </row>
    <row r="90" spans="1:13" ht="18.75" customHeight="1" thickBot="1">
      <c r="A90" s="661" t="s">
        <v>0</v>
      </c>
      <c r="B90" s="661"/>
      <c r="C90" s="661"/>
      <c r="D90" s="35" t="str">
        <f>+D61</f>
        <v>โรงเรียน      ตำบล      อำเภอ      จังหวัด </v>
      </c>
      <c r="E90" s="35"/>
      <c r="F90" s="35"/>
      <c r="G90" s="35"/>
      <c r="H90" s="35"/>
      <c r="I90" s="36" t="s">
        <v>46</v>
      </c>
      <c r="J90" s="37" t="str">
        <f>+J3</f>
        <v>สพป.ปัตตานี เขต 2</v>
      </c>
      <c r="K90" s="37"/>
      <c r="L90" s="37"/>
      <c r="M90" s="37"/>
    </row>
    <row r="91" spans="1:13" ht="18.75" customHeight="1" thickTop="1">
      <c r="A91" s="576" t="s">
        <v>3</v>
      </c>
      <c r="B91" s="601" t="s">
        <v>4</v>
      </c>
      <c r="C91" s="602"/>
      <c r="D91" s="602"/>
      <c r="E91" s="602"/>
      <c r="F91" s="667" t="s">
        <v>11</v>
      </c>
      <c r="G91" s="634" t="s">
        <v>13</v>
      </c>
      <c r="H91" s="669" t="s">
        <v>18</v>
      </c>
      <c r="I91" s="670"/>
      <c r="J91" s="669" t="s">
        <v>15</v>
      </c>
      <c r="K91" s="670"/>
      <c r="L91" s="665" t="s">
        <v>17</v>
      </c>
      <c r="M91" s="576" t="s">
        <v>5</v>
      </c>
    </row>
    <row r="92" spans="1:13" ht="22.5" customHeight="1" thickBot="1">
      <c r="A92" s="577"/>
      <c r="B92" s="604"/>
      <c r="C92" s="605"/>
      <c r="D92" s="605"/>
      <c r="E92" s="605"/>
      <c r="F92" s="668"/>
      <c r="G92" s="635"/>
      <c r="H92" s="14" t="s">
        <v>24</v>
      </c>
      <c r="I92" s="14" t="s">
        <v>16</v>
      </c>
      <c r="J92" s="14" t="s">
        <v>24</v>
      </c>
      <c r="K92" s="14" t="s">
        <v>16</v>
      </c>
      <c r="L92" s="666"/>
      <c r="M92" s="577"/>
    </row>
    <row r="93" spans="1:13" ht="18.75" customHeight="1" thickTop="1">
      <c r="A93" s="318"/>
      <c r="B93" s="655"/>
      <c r="C93" s="656"/>
      <c r="D93" s="656"/>
      <c r="E93" s="657"/>
      <c r="F93" s="205">
        <v>23</v>
      </c>
      <c r="G93" s="15"/>
      <c r="H93" s="16">
        <v>24</v>
      </c>
      <c r="I93" s="17">
        <f aca="true" t="shared" si="11" ref="I93:I110">SUM(H93)*$F93</f>
        <v>552</v>
      </c>
      <c r="J93" s="18">
        <v>25</v>
      </c>
      <c r="K93" s="17">
        <f aca="true" t="shared" si="12" ref="K93:K103">SUM(J93)*$F93</f>
        <v>575</v>
      </c>
      <c r="L93" s="19">
        <f aca="true" t="shared" si="13" ref="L93:L110">SUM(,I93,K93)</f>
        <v>1127</v>
      </c>
      <c r="M93" s="15"/>
    </row>
    <row r="94" spans="1:13" ht="18.75" customHeight="1">
      <c r="A94" s="322"/>
      <c r="B94" s="658"/>
      <c r="C94" s="659"/>
      <c r="D94" s="659"/>
      <c r="E94" s="660"/>
      <c r="F94" s="206">
        <v>26</v>
      </c>
      <c r="G94" s="23"/>
      <c r="H94" s="24">
        <v>222</v>
      </c>
      <c r="I94" s="17">
        <f t="shared" si="11"/>
        <v>5772</v>
      </c>
      <c r="J94" s="40">
        <v>27</v>
      </c>
      <c r="K94" s="17">
        <f t="shared" si="12"/>
        <v>702</v>
      </c>
      <c r="L94" s="19">
        <f t="shared" si="13"/>
        <v>6474</v>
      </c>
      <c r="M94" s="23"/>
    </row>
    <row r="95" spans="1:13" ht="18.75" customHeight="1">
      <c r="A95" s="322"/>
      <c r="B95" s="658"/>
      <c r="C95" s="659"/>
      <c r="D95" s="659"/>
      <c r="E95" s="660"/>
      <c r="F95" s="209"/>
      <c r="G95" s="41"/>
      <c r="H95" s="19"/>
      <c r="I95" s="17">
        <f t="shared" si="11"/>
        <v>0</v>
      </c>
      <c r="J95" s="42"/>
      <c r="K95" s="17">
        <f t="shared" si="12"/>
        <v>0</v>
      </c>
      <c r="L95" s="19">
        <f t="shared" si="13"/>
        <v>0</v>
      </c>
      <c r="M95" s="43"/>
    </row>
    <row r="96" spans="1:13" ht="18.75" customHeight="1">
      <c r="A96" s="322"/>
      <c r="B96" s="671"/>
      <c r="C96" s="672"/>
      <c r="D96" s="672"/>
      <c r="E96" s="673"/>
      <c r="F96" s="209"/>
      <c r="G96" s="41"/>
      <c r="H96" s="19"/>
      <c r="I96" s="44">
        <f t="shared" si="11"/>
        <v>0</v>
      </c>
      <c r="J96" s="42"/>
      <c r="K96" s="44">
        <f t="shared" si="12"/>
        <v>0</v>
      </c>
      <c r="L96" s="45">
        <f t="shared" si="13"/>
        <v>0</v>
      </c>
      <c r="M96" s="43"/>
    </row>
    <row r="97" spans="1:13" ht="18.75" customHeight="1">
      <c r="A97" s="322"/>
      <c r="B97" s="46"/>
      <c r="C97" s="47"/>
      <c r="D97" s="691"/>
      <c r="E97" s="692"/>
      <c r="F97" s="209"/>
      <c r="G97" s="41"/>
      <c r="H97" s="19"/>
      <c r="I97" s="17">
        <f t="shared" si="11"/>
        <v>0</v>
      </c>
      <c r="J97" s="50"/>
      <c r="K97" s="17">
        <f t="shared" si="12"/>
        <v>0</v>
      </c>
      <c r="L97" s="19">
        <f t="shared" si="13"/>
        <v>0</v>
      </c>
      <c r="M97" s="51"/>
    </row>
    <row r="98" spans="1:13" ht="18.75" customHeight="1">
      <c r="A98" s="322"/>
      <c r="B98" s="46"/>
      <c r="C98" s="47"/>
      <c r="D98" s="691"/>
      <c r="E98" s="692"/>
      <c r="F98" s="209"/>
      <c r="G98" s="41"/>
      <c r="H98" s="19"/>
      <c r="I98" s="44">
        <f t="shared" si="11"/>
        <v>0</v>
      </c>
      <c r="J98" s="50"/>
      <c r="K98" s="17">
        <f t="shared" si="12"/>
        <v>0</v>
      </c>
      <c r="L98" s="45">
        <f t="shared" si="13"/>
        <v>0</v>
      </c>
      <c r="M98" s="51"/>
    </row>
    <row r="99" spans="1:13" ht="18.75" customHeight="1">
      <c r="A99" s="322"/>
      <c r="B99" s="46"/>
      <c r="C99" s="47"/>
      <c r="D99" s="691"/>
      <c r="E99" s="692"/>
      <c r="F99" s="209"/>
      <c r="G99" s="41"/>
      <c r="H99" s="19"/>
      <c r="I99" s="44">
        <f t="shared" si="11"/>
        <v>0</v>
      </c>
      <c r="J99" s="50"/>
      <c r="K99" s="17">
        <f t="shared" si="12"/>
        <v>0</v>
      </c>
      <c r="L99" s="19">
        <f t="shared" si="13"/>
        <v>0</v>
      </c>
      <c r="M99" s="51"/>
    </row>
    <row r="100" spans="1:13" ht="18.75" customHeight="1">
      <c r="A100" s="322"/>
      <c r="B100" s="46"/>
      <c r="C100" s="47"/>
      <c r="D100" s="691"/>
      <c r="E100" s="692"/>
      <c r="F100" s="209"/>
      <c r="G100" s="41"/>
      <c r="H100" s="19"/>
      <c r="I100" s="44">
        <f t="shared" si="11"/>
        <v>0</v>
      </c>
      <c r="J100" s="50"/>
      <c r="K100" s="17">
        <f t="shared" si="12"/>
        <v>0</v>
      </c>
      <c r="L100" s="45">
        <f t="shared" si="13"/>
        <v>0</v>
      </c>
      <c r="M100" s="51"/>
    </row>
    <row r="101" spans="1:13" ht="18.75" customHeight="1">
      <c r="A101" s="322"/>
      <c r="B101" s="658"/>
      <c r="C101" s="659"/>
      <c r="D101" s="659"/>
      <c r="E101" s="660"/>
      <c r="F101" s="236"/>
      <c r="G101" s="52"/>
      <c r="H101" s="53"/>
      <c r="I101" s="44">
        <f t="shared" si="11"/>
        <v>0</v>
      </c>
      <c r="J101" s="54"/>
      <c r="K101" s="17">
        <f t="shared" si="12"/>
        <v>0</v>
      </c>
      <c r="L101" s="45">
        <f t="shared" si="13"/>
        <v>0</v>
      </c>
      <c r="M101" s="51"/>
    </row>
    <row r="102" spans="1:13" ht="18.75" customHeight="1">
      <c r="A102" s="322"/>
      <c r="B102" s="301"/>
      <c r="C102" s="302"/>
      <c r="D102" s="302"/>
      <c r="E102" s="303"/>
      <c r="F102" s="236"/>
      <c r="G102" s="52"/>
      <c r="H102" s="53"/>
      <c r="I102" s="44">
        <f t="shared" si="11"/>
        <v>0</v>
      </c>
      <c r="J102" s="310"/>
      <c r="K102" s="17">
        <f t="shared" si="12"/>
        <v>0</v>
      </c>
      <c r="L102" s="45">
        <f t="shared" si="13"/>
        <v>0</v>
      </c>
      <c r="M102" s="51"/>
    </row>
    <row r="103" spans="1:13" ht="18.75" customHeight="1">
      <c r="A103" s="322"/>
      <c r="B103" s="301"/>
      <c r="C103" s="302"/>
      <c r="D103" s="302"/>
      <c r="E103" s="303"/>
      <c r="F103" s="236"/>
      <c r="G103" s="52"/>
      <c r="H103" s="53"/>
      <c r="I103" s="44">
        <f t="shared" si="11"/>
        <v>0</v>
      </c>
      <c r="J103" s="310"/>
      <c r="K103" s="17">
        <f t="shared" si="12"/>
        <v>0</v>
      </c>
      <c r="L103" s="45">
        <f t="shared" si="13"/>
        <v>0</v>
      </c>
      <c r="M103" s="51"/>
    </row>
    <row r="104" spans="1:13" ht="18.75" customHeight="1">
      <c r="A104" s="322"/>
      <c r="B104" s="658"/>
      <c r="C104" s="659"/>
      <c r="D104" s="659"/>
      <c r="E104" s="660"/>
      <c r="F104" s="209"/>
      <c r="G104" s="41"/>
      <c r="H104" s="19"/>
      <c r="I104" s="44">
        <f t="shared" si="11"/>
        <v>0</v>
      </c>
      <c r="J104" s="42"/>
      <c r="K104" s="17">
        <f aca="true" t="shared" si="14" ref="K104:K110">SUM(J104)*$F104</f>
        <v>0</v>
      </c>
      <c r="L104" s="45">
        <f t="shared" si="13"/>
        <v>0</v>
      </c>
      <c r="M104" s="43"/>
    </row>
    <row r="105" spans="1:13" ht="18.75" customHeight="1">
      <c r="A105" s="322"/>
      <c r="B105" s="46"/>
      <c r="C105" s="47"/>
      <c r="D105" s="696"/>
      <c r="E105" s="697"/>
      <c r="F105" s="209"/>
      <c r="G105" s="41"/>
      <c r="H105" s="19"/>
      <c r="I105" s="17">
        <f t="shared" si="11"/>
        <v>0</v>
      </c>
      <c r="J105" s="50"/>
      <c r="K105" s="17">
        <f t="shared" si="14"/>
        <v>0</v>
      </c>
      <c r="L105" s="19">
        <f t="shared" si="13"/>
        <v>0</v>
      </c>
      <c r="M105" s="51"/>
    </row>
    <row r="106" spans="1:13" ht="18.75" customHeight="1">
      <c r="A106" s="322"/>
      <c r="B106" s="46"/>
      <c r="C106" s="47"/>
      <c r="D106" s="691"/>
      <c r="E106" s="692"/>
      <c r="F106" s="209"/>
      <c r="G106" s="41"/>
      <c r="H106" s="19"/>
      <c r="I106" s="44">
        <f t="shared" si="11"/>
        <v>0</v>
      </c>
      <c r="J106" s="50"/>
      <c r="K106" s="17">
        <f t="shared" si="14"/>
        <v>0</v>
      </c>
      <c r="L106" s="45">
        <f t="shared" si="13"/>
        <v>0</v>
      </c>
      <c r="M106" s="51"/>
    </row>
    <row r="107" spans="1:13" ht="18.75" customHeight="1">
      <c r="A107" s="322"/>
      <c r="B107" s="46"/>
      <c r="C107" s="47"/>
      <c r="D107" s="691"/>
      <c r="E107" s="692"/>
      <c r="F107" s="209"/>
      <c r="G107" s="41"/>
      <c r="H107" s="19"/>
      <c r="I107" s="17">
        <f t="shared" si="11"/>
        <v>0</v>
      </c>
      <c r="J107" s="50"/>
      <c r="K107" s="44">
        <f t="shared" si="14"/>
        <v>0</v>
      </c>
      <c r="L107" s="19">
        <f t="shared" si="13"/>
        <v>0</v>
      </c>
      <c r="M107" s="51"/>
    </row>
    <row r="108" spans="1:13" ht="18.75" customHeight="1">
      <c r="A108" s="322"/>
      <c r="B108" s="46"/>
      <c r="C108" s="47"/>
      <c r="D108" s="48"/>
      <c r="E108" s="49"/>
      <c r="F108" s="209"/>
      <c r="G108" s="41"/>
      <c r="H108" s="19"/>
      <c r="I108" s="17">
        <f t="shared" si="11"/>
        <v>0</v>
      </c>
      <c r="J108" s="50"/>
      <c r="K108" s="44">
        <f t="shared" si="14"/>
        <v>0</v>
      </c>
      <c r="L108" s="19">
        <f t="shared" si="13"/>
        <v>0</v>
      </c>
      <c r="M108" s="51"/>
    </row>
    <row r="109" spans="1:13" ht="18.75" customHeight="1">
      <c r="A109" s="322"/>
      <c r="B109" s="56"/>
      <c r="C109" s="57"/>
      <c r="D109" s="57"/>
      <c r="E109" s="297"/>
      <c r="F109" s="209"/>
      <c r="G109" s="41"/>
      <c r="H109" s="19"/>
      <c r="I109" s="17">
        <f t="shared" si="11"/>
        <v>0</v>
      </c>
      <c r="J109" s="54"/>
      <c r="K109" s="17">
        <f t="shared" si="14"/>
        <v>0</v>
      </c>
      <c r="L109" s="45">
        <f t="shared" si="13"/>
        <v>0</v>
      </c>
      <c r="M109" s="51"/>
    </row>
    <row r="110" spans="1:13" ht="18.75" customHeight="1">
      <c r="A110" s="323"/>
      <c r="B110" s="104"/>
      <c r="C110" s="693"/>
      <c r="D110" s="694"/>
      <c r="E110" s="695"/>
      <c r="F110" s="237"/>
      <c r="G110" s="58"/>
      <c r="H110" s="45"/>
      <c r="I110" s="44">
        <f t="shared" si="11"/>
        <v>0</v>
      </c>
      <c r="J110" s="232"/>
      <c r="K110" s="44">
        <f t="shared" si="14"/>
        <v>0</v>
      </c>
      <c r="L110" s="45">
        <f t="shared" si="13"/>
        <v>0</v>
      </c>
      <c r="M110" s="233"/>
    </row>
    <row r="111" spans="1:13" ht="18.75" customHeight="1">
      <c r="A111" s="67"/>
      <c r="B111" s="59"/>
      <c r="C111" s="60"/>
      <c r="D111" s="61"/>
      <c r="E111" s="62" t="s">
        <v>49</v>
      </c>
      <c r="F111" s="63"/>
      <c r="G111" s="64"/>
      <c r="H111" s="65"/>
      <c r="I111" s="203">
        <f>SUM(I93:I110)</f>
        <v>6324</v>
      </c>
      <c r="J111" s="203"/>
      <c r="K111" s="203">
        <f>SUM(K93:K110)</f>
        <v>1277</v>
      </c>
      <c r="L111" s="203">
        <f>SUM(L93:L110)</f>
        <v>7601</v>
      </c>
      <c r="M111" s="211"/>
    </row>
    <row r="112" spans="1:13" ht="18.75" customHeight="1">
      <c r="A112" s="67"/>
      <c r="B112" s="59"/>
      <c r="C112" s="60"/>
      <c r="D112" s="61"/>
      <c r="E112" s="62" t="s">
        <v>50</v>
      </c>
      <c r="F112" s="63"/>
      <c r="G112" s="64"/>
      <c r="H112" s="65"/>
      <c r="I112" s="202">
        <f>SUM(I83+I111)</f>
        <v>17736</v>
      </c>
      <c r="J112" s="203"/>
      <c r="K112" s="202">
        <f>SUM(K83+K111)</f>
        <v>7664</v>
      </c>
      <c r="L112" s="202">
        <f>SUM(L83+L111)</f>
        <v>25400</v>
      </c>
      <c r="M112" s="211"/>
    </row>
    <row r="113" spans="1:13" ht="18.75" customHeight="1">
      <c r="A113" s="283"/>
      <c r="B113" s="283"/>
      <c r="C113" s="283"/>
      <c r="E113" s="283"/>
      <c r="F113" s="197"/>
      <c r="G113" s="197"/>
      <c r="H113" s="197"/>
      <c r="I113" s="198"/>
      <c r="J113" s="198"/>
      <c r="K113" s="198"/>
      <c r="L113" s="198"/>
      <c r="M113" s="197"/>
    </row>
    <row r="114" spans="1:13" ht="18.75" customHeight="1">
      <c r="A114" s="283"/>
      <c r="B114" s="283"/>
      <c r="C114" s="283"/>
      <c r="E114" s="547" t="s">
        <v>102</v>
      </c>
      <c r="F114" s="547"/>
      <c r="G114" s="547"/>
      <c r="H114" s="547"/>
      <c r="I114" s="547" t="s">
        <v>101</v>
      </c>
      <c r="J114" s="547"/>
      <c r="K114" s="547"/>
      <c r="L114" s="547"/>
      <c r="M114" s="197"/>
    </row>
    <row r="115" spans="1:13" ht="18.75" customHeight="1">
      <c r="A115" s="283"/>
      <c r="B115" s="283"/>
      <c r="C115" s="283"/>
      <c r="E115" s="547" t="str">
        <f>E28</f>
        <v>         (............................................................)</v>
      </c>
      <c r="F115" s="547"/>
      <c r="G115" s="547"/>
      <c r="H115" s="547"/>
      <c r="I115" s="547" t="str">
        <f>I28</f>
        <v>         (............................................................)</v>
      </c>
      <c r="J115" s="547"/>
      <c r="K115" s="547"/>
      <c r="L115" s="547"/>
      <c r="M115" s="197"/>
    </row>
    <row r="116" spans="1:13" ht="18.75" customHeight="1">
      <c r="A116" s="283"/>
      <c r="B116" s="283"/>
      <c r="C116" s="283"/>
      <c r="E116" s="284"/>
      <c r="F116" s="284"/>
      <c r="G116" s="284"/>
      <c r="H116" s="284"/>
      <c r="I116" s="547" t="str">
        <f>I29</f>
        <v>ผู้อำนวยการโรงเรียน .....................................................</v>
      </c>
      <c r="J116" s="547"/>
      <c r="K116" s="547"/>
      <c r="L116" s="547"/>
      <c r="M116" s="197"/>
    </row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>
      <c r="M124" s="235"/>
    </row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126">
    <mergeCell ref="M5:M6"/>
    <mergeCell ref="B7:E7"/>
    <mergeCell ref="A3:C3"/>
    <mergeCell ref="A4:C4"/>
    <mergeCell ref="D4:H4"/>
    <mergeCell ref="I4:J4"/>
    <mergeCell ref="A5:A6"/>
    <mergeCell ref="J5:K5"/>
    <mergeCell ref="D3:I3"/>
    <mergeCell ref="K4:M4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B12:E12"/>
    <mergeCell ref="B13:E13"/>
    <mergeCell ref="B14:E14"/>
    <mergeCell ref="B15:E15"/>
    <mergeCell ref="B18:E18"/>
    <mergeCell ref="B19:E19"/>
    <mergeCell ref="B16:E16"/>
    <mergeCell ref="B17:E17"/>
    <mergeCell ref="F91:F92"/>
    <mergeCell ref="B37:E37"/>
    <mergeCell ref="B23:E23"/>
    <mergeCell ref="B24:E24"/>
    <mergeCell ref="A25:H25"/>
    <mergeCell ref="E27:H27"/>
    <mergeCell ref="F33:F34"/>
    <mergeCell ref="G33:G34"/>
    <mergeCell ref="A32:C32"/>
    <mergeCell ref="F62:F63"/>
    <mergeCell ref="M33:M34"/>
    <mergeCell ref="E57:H57"/>
    <mergeCell ref="I57:L57"/>
    <mergeCell ref="E56:H56"/>
    <mergeCell ref="I27:L27"/>
    <mergeCell ref="E28:H28"/>
    <mergeCell ref="I28:L28"/>
    <mergeCell ref="I29:L29"/>
    <mergeCell ref="B33:E34"/>
    <mergeCell ref="B38:E38"/>
    <mergeCell ref="L62:L63"/>
    <mergeCell ref="A62:A63"/>
    <mergeCell ref="B62:E63"/>
    <mergeCell ref="I56:L56"/>
    <mergeCell ref="H33:I33"/>
    <mergeCell ref="J33:K33"/>
    <mergeCell ref="L33:L34"/>
    <mergeCell ref="A33:A34"/>
    <mergeCell ref="B35:E35"/>
    <mergeCell ref="B36:E36"/>
    <mergeCell ref="M62:M63"/>
    <mergeCell ref="B64:E64"/>
    <mergeCell ref="B65:E65"/>
    <mergeCell ref="B66:E66"/>
    <mergeCell ref="B45:E45"/>
    <mergeCell ref="B46:E46"/>
    <mergeCell ref="I58:L58"/>
    <mergeCell ref="A61:C61"/>
    <mergeCell ref="H62:I62"/>
    <mergeCell ref="J62:K62"/>
    <mergeCell ref="G62:G63"/>
    <mergeCell ref="B67:E67"/>
    <mergeCell ref="J91:K91"/>
    <mergeCell ref="D70:E70"/>
    <mergeCell ref="B72:E72"/>
    <mergeCell ref="B73:E73"/>
    <mergeCell ref="D71:E71"/>
    <mergeCell ref="C81:E81"/>
    <mergeCell ref="E85:H85"/>
    <mergeCell ref="D68:E68"/>
    <mergeCell ref="L91:L92"/>
    <mergeCell ref="I85:L85"/>
    <mergeCell ref="E86:H86"/>
    <mergeCell ref="I86:L86"/>
    <mergeCell ref="I87:L87"/>
    <mergeCell ref="D107:E107"/>
    <mergeCell ref="G91:G92"/>
    <mergeCell ref="H91:I91"/>
    <mergeCell ref="D105:E105"/>
    <mergeCell ref="D106:E106"/>
    <mergeCell ref="D69:E69"/>
    <mergeCell ref="B96:E96"/>
    <mergeCell ref="D97:E97"/>
    <mergeCell ref="B91:E92"/>
    <mergeCell ref="A90:C90"/>
    <mergeCell ref="A91:A92"/>
    <mergeCell ref="D74:E74"/>
    <mergeCell ref="D75:E75"/>
    <mergeCell ref="D78:E78"/>
    <mergeCell ref="E115:H115"/>
    <mergeCell ref="I115:L115"/>
    <mergeCell ref="I116:L116"/>
    <mergeCell ref="D98:E98"/>
    <mergeCell ref="D99:E99"/>
    <mergeCell ref="D100:E100"/>
    <mergeCell ref="B101:E101"/>
    <mergeCell ref="B104:E104"/>
    <mergeCell ref="C110:E110"/>
    <mergeCell ref="E114:H114"/>
    <mergeCell ref="B44:E44"/>
    <mergeCell ref="A1:M1"/>
    <mergeCell ref="A30:M30"/>
    <mergeCell ref="A59:M59"/>
    <mergeCell ref="A88:M88"/>
    <mergeCell ref="I114:L114"/>
    <mergeCell ref="M91:M92"/>
    <mergeCell ref="B93:E93"/>
    <mergeCell ref="B94:E94"/>
    <mergeCell ref="B95:E95"/>
    <mergeCell ref="B47:E47"/>
    <mergeCell ref="B49:E49"/>
    <mergeCell ref="B50:E50"/>
    <mergeCell ref="B51:E51"/>
    <mergeCell ref="B52:E52"/>
    <mergeCell ref="B20:E20"/>
    <mergeCell ref="B21:E21"/>
    <mergeCell ref="B39:E39"/>
    <mergeCell ref="B40:E40"/>
    <mergeCell ref="B43:E43"/>
  </mergeCells>
  <printOptions horizontalCentered="1"/>
  <pageMargins left="0.4330708661417323" right="0.4330708661417323" top="0.5511811023622047" bottom="0.15748031496062992" header="0.1968503937007874" footer="0.1968503937007874"/>
  <pageSetup horizontalDpi="300" verticalDpi="300" orientation="landscape" paperSize="9" r:id="rId1"/>
  <headerFooter>
    <oddHeader>&amp;R&amp;"TH SarabunPSK,ธรรมดา"&amp;14
แบบ ปร.4 (ก)</oddHeader>
    <oddFooter>&amp;R&amp;"TH SarabunPSK,ธรรมดา"&amp;14หน้าที่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4">
      <selection activeCell="H11" sqref="H11:J11"/>
    </sheetView>
  </sheetViews>
  <sheetFormatPr defaultColWidth="9.140625" defaultRowHeight="12.75"/>
  <cols>
    <col min="1" max="1" width="7.8515625" style="13" customWidth="1"/>
    <col min="2" max="2" width="1.28515625" style="13" customWidth="1"/>
    <col min="3" max="3" width="4.140625" style="13" customWidth="1"/>
    <col min="4" max="4" width="7.28125" style="13" customWidth="1"/>
    <col min="5" max="5" width="18.421875" style="13" customWidth="1"/>
    <col min="6" max="6" width="9.28125" style="13" customWidth="1"/>
    <col min="7" max="7" width="3.28125" style="13" customWidth="1"/>
    <col min="8" max="8" width="3.8515625" style="130" customWidth="1"/>
    <col min="9" max="9" width="8.421875" style="130" customWidth="1"/>
    <col min="10" max="10" width="7.8515625" style="130" customWidth="1"/>
    <col min="11" max="11" width="20.421875" style="13" customWidth="1"/>
    <col min="12" max="12" width="3.28125" style="1" customWidth="1"/>
    <col min="13" max="16384" width="9.140625" style="1" customWidth="1"/>
  </cols>
  <sheetData>
    <row r="1" spans="1:11" ht="23.25">
      <c r="A1" s="636" t="s">
        <v>56</v>
      </c>
      <c r="B1" s="636"/>
      <c r="C1" s="636"/>
      <c r="D1" s="636"/>
      <c r="E1" s="636"/>
      <c r="F1" s="636"/>
      <c r="G1" s="636"/>
      <c r="H1" s="636"/>
      <c r="I1" s="636"/>
      <c r="J1" s="636"/>
      <c r="K1" s="119" t="s">
        <v>45</v>
      </c>
    </row>
    <row r="2" spans="1:11" ht="23.25">
      <c r="A2" s="599" t="s">
        <v>29</v>
      </c>
      <c r="B2" s="599"/>
      <c r="C2" s="599"/>
      <c r="D2" s="600" t="s">
        <v>118</v>
      </c>
      <c r="E2" s="600"/>
      <c r="F2" s="600"/>
      <c r="G2" s="600"/>
      <c r="H2" s="600"/>
      <c r="I2" s="600"/>
      <c r="J2" s="600"/>
      <c r="K2" s="600"/>
    </row>
    <row r="3" spans="1:11" ht="23.25">
      <c r="A3" s="582" t="s">
        <v>0</v>
      </c>
      <c r="B3" s="582"/>
      <c r="C3" s="582"/>
      <c r="D3" s="584" t="s">
        <v>119</v>
      </c>
      <c r="E3" s="584"/>
      <c r="F3" s="584"/>
      <c r="G3" s="584"/>
      <c r="H3" s="584"/>
      <c r="I3" s="584"/>
      <c r="J3" s="584"/>
      <c r="K3" s="584"/>
    </row>
    <row r="4" spans="1:11" ht="23.25">
      <c r="A4" s="582" t="s">
        <v>1</v>
      </c>
      <c r="B4" s="582"/>
      <c r="C4" s="245"/>
      <c r="D4" s="271">
        <v>0</v>
      </c>
      <c r="E4" s="245"/>
      <c r="F4" s="245"/>
      <c r="G4" s="245"/>
      <c r="H4" s="245"/>
      <c r="I4" s="245"/>
      <c r="J4" s="245"/>
      <c r="K4" s="245"/>
    </row>
    <row r="5" spans="1:11" ht="23.25">
      <c r="A5" s="582" t="s">
        <v>106</v>
      </c>
      <c r="B5" s="582"/>
      <c r="C5" s="582"/>
      <c r="D5" s="582"/>
      <c r="E5" s="582"/>
      <c r="F5" s="259"/>
      <c r="G5" s="584" t="s">
        <v>11</v>
      </c>
      <c r="H5" s="584"/>
      <c r="I5" s="622">
        <v>5</v>
      </c>
      <c r="J5" s="622"/>
      <c r="K5" s="272" t="s">
        <v>12</v>
      </c>
    </row>
    <row r="6" spans="1:11" ht="23.25">
      <c r="A6" s="582" t="s">
        <v>2</v>
      </c>
      <c r="B6" s="582"/>
      <c r="C6" s="582"/>
      <c r="D6" s="582"/>
      <c r="E6" s="273">
        <v>242466</v>
      </c>
      <c r="F6" s="272"/>
      <c r="G6" s="584"/>
      <c r="H6" s="584"/>
      <c r="I6" s="584"/>
      <c r="J6" s="586"/>
      <c r="K6" s="586"/>
    </row>
    <row r="7" spans="1:11" ht="12" customHeight="1" thickBot="1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3"/>
    </row>
    <row r="8" spans="1:11" ht="21.75" customHeight="1" thickTop="1">
      <c r="A8" s="634" t="s">
        <v>3</v>
      </c>
      <c r="B8" s="601" t="s">
        <v>4</v>
      </c>
      <c r="C8" s="602"/>
      <c r="D8" s="602"/>
      <c r="E8" s="602"/>
      <c r="F8" s="602"/>
      <c r="G8" s="603"/>
      <c r="H8" s="640" t="s">
        <v>19</v>
      </c>
      <c r="I8" s="641"/>
      <c r="J8" s="642"/>
      <c r="K8" s="634" t="s">
        <v>5</v>
      </c>
    </row>
    <row r="9" spans="1:11" ht="21.75" customHeight="1" thickBot="1">
      <c r="A9" s="635"/>
      <c r="B9" s="604"/>
      <c r="C9" s="605"/>
      <c r="D9" s="605"/>
      <c r="E9" s="605"/>
      <c r="F9" s="605"/>
      <c r="G9" s="606"/>
      <c r="H9" s="624" t="s">
        <v>20</v>
      </c>
      <c r="I9" s="625"/>
      <c r="J9" s="626"/>
      <c r="K9" s="635"/>
    </row>
    <row r="10" spans="1:11" ht="24" thickTop="1">
      <c r="A10" s="258"/>
      <c r="B10" s="630" t="s">
        <v>6</v>
      </c>
      <c r="C10" s="631"/>
      <c r="D10" s="631"/>
      <c r="E10" s="631"/>
      <c r="F10" s="631"/>
      <c r="G10" s="632"/>
      <c r="H10" s="637"/>
      <c r="I10" s="638"/>
      <c r="J10" s="639"/>
      <c r="K10" s="258"/>
    </row>
    <row r="11" spans="1:11" ht="23.25">
      <c r="A11" s="121">
        <f>A10+1</f>
        <v>1</v>
      </c>
      <c r="B11" s="583" t="s">
        <v>44</v>
      </c>
      <c r="C11" s="584"/>
      <c r="D11" s="584"/>
      <c r="E11" s="584"/>
      <c r="F11" s="584"/>
      <c r="G11" s="585"/>
      <c r="H11" s="627">
        <v>10765900</v>
      </c>
      <c r="I11" s="628"/>
      <c r="J11" s="629"/>
      <c r="K11" s="124"/>
    </row>
    <row r="12" spans="1:11" ht="23.25">
      <c r="A12" s="121"/>
      <c r="B12" s="583"/>
      <c r="C12" s="584"/>
      <c r="D12" s="584"/>
      <c r="E12" s="584"/>
      <c r="F12" s="584"/>
      <c r="G12" s="585"/>
      <c r="H12" s="627"/>
      <c r="I12" s="628"/>
      <c r="J12" s="629"/>
      <c r="K12" s="124"/>
    </row>
    <row r="13" spans="1:11" ht="23.25">
      <c r="A13" s="121"/>
      <c r="B13" s="583"/>
      <c r="C13" s="584"/>
      <c r="D13" s="584"/>
      <c r="E13" s="584"/>
      <c r="F13" s="584"/>
      <c r="G13" s="585"/>
      <c r="H13" s="627"/>
      <c r="I13" s="628"/>
      <c r="J13" s="629"/>
      <c r="K13" s="124"/>
    </row>
    <row r="14" spans="1:11" ht="23.25">
      <c r="A14" s="121"/>
      <c r="B14" s="621"/>
      <c r="C14" s="622"/>
      <c r="D14" s="622"/>
      <c r="E14" s="622"/>
      <c r="F14" s="622"/>
      <c r="G14" s="623"/>
      <c r="H14" s="627"/>
      <c r="I14" s="628"/>
      <c r="J14" s="629"/>
      <c r="K14" s="124"/>
    </row>
    <row r="15" spans="1:11" ht="23.25">
      <c r="A15" s="121"/>
      <c r="B15" s="621"/>
      <c r="C15" s="622"/>
      <c r="D15" s="622"/>
      <c r="E15" s="622"/>
      <c r="F15" s="622"/>
      <c r="G15" s="623"/>
      <c r="H15" s="627"/>
      <c r="I15" s="628"/>
      <c r="J15" s="629"/>
      <c r="K15" s="124"/>
    </row>
    <row r="16" spans="1:11" ht="23.25">
      <c r="A16" s="121"/>
      <c r="B16" s="621"/>
      <c r="C16" s="622"/>
      <c r="D16" s="622"/>
      <c r="E16" s="622"/>
      <c r="F16" s="622"/>
      <c r="G16" s="623"/>
      <c r="H16" s="627"/>
      <c r="I16" s="628"/>
      <c r="J16" s="629"/>
      <c r="K16" s="124"/>
    </row>
    <row r="17" spans="1:11" ht="23.25">
      <c r="A17" s="121"/>
      <c r="B17" s="621"/>
      <c r="C17" s="622"/>
      <c r="D17" s="622"/>
      <c r="E17" s="622"/>
      <c r="F17" s="622"/>
      <c r="G17" s="623"/>
      <c r="H17" s="627"/>
      <c r="I17" s="628"/>
      <c r="J17" s="629"/>
      <c r="K17" s="124"/>
    </row>
    <row r="18" spans="1:11" ht="23.25">
      <c r="A18" s="121"/>
      <c r="B18" s="621"/>
      <c r="C18" s="622"/>
      <c r="D18" s="622"/>
      <c r="E18" s="622"/>
      <c r="F18" s="622"/>
      <c r="G18" s="623"/>
      <c r="H18" s="627"/>
      <c r="I18" s="628"/>
      <c r="J18" s="629"/>
      <c r="K18" s="124"/>
    </row>
    <row r="19" spans="1:11" ht="24" thickBot="1">
      <c r="A19" s="275"/>
      <c r="B19" s="614"/>
      <c r="C19" s="615"/>
      <c r="D19" s="615"/>
      <c r="E19" s="615"/>
      <c r="F19" s="615"/>
      <c r="G19" s="616"/>
      <c r="H19" s="617"/>
      <c r="I19" s="618"/>
      <c r="J19" s="619"/>
      <c r="K19" s="125"/>
    </row>
    <row r="20" spans="1:11" ht="24.75" thickBot="1" thickTop="1">
      <c r="A20" s="620" t="s">
        <v>6</v>
      </c>
      <c r="B20" s="607" t="s">
        <v>8</v>
      </c>
      <c r="C20" s="608"/>
      <c r="D20" s="608"/>
      <c r="E20" s="608"/>
      <c r="F20" s="608"/>
      <c r="G20" s="609"/>
      <c r="H20" s="643">
        <f>SUM(H11:H19)</f>
        <v>10765900</v>
      </c>
      <c r="I20" s="644"/>
      <c r="J20" s="645"/>
      <c r="K20" s="276" t="s">
        <v>9</v>
      </c>
    </row>
    <row r="21" spans="1:11" ht="24.75" thickBot="1" thickTop="1">
      <c r="A21" s="577"/>
      <c r="B21" s="592" t="str">
        <f>"("&amp;_xlfn.BAHTTEXT(H20)&amp;")"</f>
        <v>(สิบล้านเจ็ดแสนหกหมื่นห้าพันเก้าร้อยบาทถ้วน)</v>
      </c>
      <c r="C21" s="593"/>
      <c r="D21" s="593"/>
      <c r="E21" s="593"/>
      <c r="F21" s="593"/>
      <c r="G21" s="593"/>
      <c r="H21" s="593"/>
      <c r="I21" s="593"/>
      <c r="J21" s="593"/>
      <c r="K21" s="277"/>
    </row>
    <row r="22" spans="1:11" s="5" customFormat="1" ht="24" thickTop="1">
      <c r="A22" s="278"/>
      <c r="B22" s="612"/>
      <c r="C22" s="612"/>
      <c r="D22" s="612"/>
      <c r="E22" s="568"/>
      <c r="F22" s="568"/>
      <c r="G22" s="116"/>
      <c r="H22" s="117"/>
      <c r="I22" s="117"/>
      <c r="J22" s="117"/>
      <c r="K22" s="117"/>
    </row>
    <row r="23" spans="1:13" s="5" customFormat="1" ht="21.75" customHeight="1">
      <c r="A23" s="594" t="s">
        <v>31</v>
      </c>
      <c r="B23" s="594"/>
      <c r="C23" s="594"/>
      <c r="D23" s="594"/>
      <c r="E23" s="568"/>
      <c r="F23" s="568"/>
      <c r="G23" s="568"/>
      <c r="H23" s="568"/>
      <c r="I23" s="32"/>
      <c r="J23" s="32"/>
      <c r="K23" s="33"/>
      <c r="L23" s="9"/>
      <c r="M23" s="10"/>
    </row>
    <row r="24" spans="1:13" ht="21.75" customHeight="1">
      <c r="A24" s="280"/>
      <c r="B24" s="612"/>
      <c r="C24" s="612"/>
      <c r="D24" s="612"/>
      <c r="E24" s="613" t="s">
        <v>114</v>
      </c>
      <c r="F24" s="613"/>
      <c r="G24" s="613"/>
      <c r="H24" s="613"/>
      <c r="I24" s="268"/>
      <c r="J24" s="268"/>
      <c r="K24" s="33"/>
      <c r="L24" s="8"/>
      <c r="M24" s="2"/>
    </row>
    <row r="25" spans="1:13" ht="21.75" customHeight="1">
      <c r="A25" s="280"/>
      <c r="B25" s="279"/>
      <c r="C25" s="279"/>
      <c r="D25" s="279"/>
      <c r="E25" s="118"/>
      <c r="F25" s="118"/>
      <c r="G25" s="118"/>
      <c r="H25" s="118"/>
      <c r="I25" s="268"/>
      <c r="J25" s="268"/>
      <c r="K25" s="33"/>
      <c r="L25" s="8"/>
      <c r="M25" s="2"/>
    </row>
    <row r="26" spans="1:13" ht="21.75" customHeight="1">
      <c r="A26" s="594" t="s">
        <v>32</v>
      </c>
      <c r="B26" s="594"/>
      <c r="C26" s="594"/>
      <c r="D26" s="594"/>
      <c r="E26" s="568"/>
      <c r="F26" s="568"/>
      <c r="G26" s="268"/>
      <c r="H26" s="268" t="s">
        <v>105</v>
      </c>
      <c r="I26" s="32"/>
      <c r="J26" s="32"/>
      <c r="K26" s="33"/>
      <c r="L26" s="8"/>
      <c r="M26" s="2"/>
    </row>
    <row r="27" spans="1:13" ht="21.75" customHeight="1">
      <c r="A27" s="33"/>
      <c r="B27" s="568"/>
      <c r="C27" s="568"/>
      <c r="D27" s="568"/>
      <c r="E27" s="613" t="s">
        <v>114</v>
      </c>
      <c r="F27" s="613"/>
      <c r="G27" s="32"/>
      <c r="H27" s="33"/>
      <c r="I27" s="268"/>
      <c r="J27" s="268"/>
      <c r="K27" s="33"/>
      <c r="L27" s="8"/>
      <c r="M27" s="2"/>
    </row>
    <row r="28" spans="1:13" ht="21.75" customHeight="1">
      <c r="A28" s="33"/>
      <c r="B28" s="116"/>
      <c r="C28" s="116"/>
      <c r="D28" s="116"/>
      <c r="E28" s="118"/>
      <c r="F28" s="118"/>
      <c r="G28" s="32"/>
      <c r="H28" s="33"/>
      <c r="I28" s="268"/>
      <c r="J28" s="268"/>
      <c r="K28" s="33"/>
      <c r="L28" s="8"/>
      <c r="M28" s="2"/>
    </row>
    <row r="29" spans="1:13" ht="21.75" customHeight="1">
      <c r="A29" s="594" t="s">
        <v>32</v>
      </c>
      <c r="B29" s="594"/>
      <c r="C29" s="594"/>
      <c r="D29" s="594"/>
      <c r="E29" s="568"/>
      <c r="F29" s="568"/>
      <c r="G29" s="268"/>
      <c r="H29" s="268" t="s">
        <v>39</v>
      </c>
      <c r="I29" s="268"/>
      <c r="J29" s="268"/>
      <c r="K29" s="268"/>
      <c r="L29" s="8"/>
      <c r="M29" s="2"/>
    </row>
    <row r="30" spans="1:13" ht="21.75" customHeight="1">
      <c r="A30" s="33"/>
      <c r="B30" s="568"/>
      <c r="C30" s="568"/>
      <c r="D30" s="568"/>
      <c r="E30" s="613" t="s">
        <v>114</v>
      </c>
      <c r="F30" s="613"/>
      <c r="G30" s="268"/>
      <c r="H30" s="268" t="s">
        <v>57</v>
      </c>
      <c r="I30" s="268"/>
      <c r="J30" s="281"/>
      <c r="K30" s="281"/>
      <c r="L30" s="8"/>
      <c r="M30" s="2"/>
    </row>
    <row r="31" spans="1:13" ht="21.75" customHeight="1">
      <c r="A31" s="33"/>
      <c r="B31" s="116"/>
      <c r="C31" s="116"/>
      <c r="D31" s="116"/>
      <c r="E31" s="118"/>
      <c r="F31" s="118"/>
      <c r="G31" s="268"/>
      <c r="H31" s="268"/>
      <c r="I31" s="268"/>
      <c r="J31" s="281"/>
      <c r="K31" s="281"/>
      <c r="L31" s="8"/>
      <c r="M31" s="2"/>
    </row>
    <row r="32" spans="1:13" ht="21.75" customHeight="1">
      <c r="A32" s="594" t="s">
        <v>33</v>
      </c>
      <c r="B32" s="594"/>
      <c r="C32" s="594"/>
      <c r="D32" s="594"/>
      <c r="E32" s="568"/>
      <c r="F32" s="568"/>
      <c r="G32" s="268"/>
      <c r="H32" s="268" t="s">
        <v>40</v>
      </c>
      <c r="I32" s="268"/>
      <c r="J32" s="268"/>
      <c r="K32" s="268"/>
      <c r="L32" s="8"/>
      <c r="M32" s="2"/>
    </row>
    <row r="33" spans="1:13" ht="21.75" customHeight="1">
      <c r="A33" s="33"/>
      <c r="B33" s="568"/>
      <c r="C33" s="568"/>
      <c r="D33" s="568"/>
      <c r="E33" s="613" t="s">
        <v>114</v>
      </c>
      <c r="F33" s="613"/>
      <c r="G33" s="268"/>
      <c r="H33" s="268" t="s">
        <v>57</v>
      </c>
      <c r="I33" s="268"/>
      <c r="J33" s="281"/>
      <c r="K33" s="281"/>
      <c r="L33" s="8"/>
      <c r="M33" s="2"/>
    </row>
  </sheetData>
  <sheetProtection/>
  <mergeCells count="62">
    <mergeCell ref="A3:C3"/>
    <mergeCell ref="A1:J1"/>
    <mergeCell ref="A4:B4"/>
    <mergeCell ref="A2:C2"/>
    <mergeCell ref="D2:K2"/>
    <mergeCell ref="A5:E5"/>
    <mergeCell ref="G5:H5"/>
    <mergeCell ref="I5:J5"/>
    <mergeCell ref="D3:K3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21:J21"/>
    <mergeCell ref="B16:G16"/>
    <mergeCell ref="H16:J16"/>
    <mergeCell ref="B17:G17"/>
    <mergeCell ref="H17:J17"/>
    <mergeCell ref="B18:G18"/>
    <mergeCell ref="H18:J18"/>
    <mergeCell ref="B22:D22"/>
    <mergeCell ref="E22:F22"/>
    <mergeCell ref="A23:D23"/>
    <mergeCell ref="E23:F23"/>
    <mergeCell ref="G23:H23"/>
    <mergeCell ref="B19:G19"/>
    <mergeCell ref="H19:J19"/>
    <mergeCell ref="A20:A21"/>
    <mergeCell ref="B20:G20"/>
    <mergeCell ref="H20:J20"/>
    <mergeCell ref="E27:F27"/>
    <mergeCell ref="B24:D24"/>
    <mergeCell ref="E24:F24"/>
    <mergeCell ref="G24:H24"/>
    <mergeCell ref="E26:F26"/>
    <mergeCell ref="A26:D26"/>
    <mergeCell ref="B27:D27"/>
    <mergeCell ref="A32:D32"/>
    <mergeCell ref="E32:F32"/>
    <mergeCell ref="B33:D33"/>
    <mergeCell ref="E33:F33"/>
    <mergeCell ref="A29:D29"/>
    <mergeCell ref="E29:F29"/>
    <mergeCell ref="B30:D30"/>
    <mergeCell ref="E30:F30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="80" zoomScaleNormal="80" zoomScalePageLayoutView="0" workbookViewId="0" topLeftCell="A10">
      <selection activeCell="H14" sqref="H14:J14"/>
    </sheetView>
  </sheetViews>
  <sheetFormatPr defaultColWidth="10.28125" defaultRowHeight="12.75"/>
  <cols>
    <col min="1" max="1" width="9.140625" style="136" customWidth="1"/>
    <col min="2" max="2" width="4.140625" style="136" customWidth="1"/>
    <col min="3" max="3" width="7.7109375" style="136" customWidth="1"/>
    <col min="4" max="4" width="4.140625" style="136" customWidth="1"/>
    <col min="5" max="5" width="11.8515625" style="136" customWidth="1"/>
    <col min="6" max="6" width="5.28125" style="136" customWidth="1"/>
    <col min="7" max="7" width="17.421875" style="136" customWidth="1"/>
    <col min="8" max="8" width="3.140625" style="136" customWidth="1"/>
    <col min="9" max="9" width="12.7109375" style="136" customWidth="1"/>
    <col min="10" max="10" width="7.57421875" style="196" customWidth="1"/>
    <col min="11" max="11" width="8.00390625" style="136" customWidth="1"/>
    <col min="12" max="12" width="8.28125" style="136" customWidth="1"/>
    <col min="13" max="13" width="12.8515625" style="136" hidden="1" customWidth="1"/>
    <col min="14" max="15" width="10.28125" style="136" hidden="1" customWidth="1"/>
    <col min="16" max="16" width="16.421875" style="136" hidden="1" customWidth="1"/>
    <col min="17" max="20" width="10.28125" style="136" hidden="1" customWidth="1"/>
    <col min="21" max="21" width="23.00390625" style="137" hidden="1" customWidth="1"/>
    <col min="22" max="23" width="10.28125" style="136" hidden="1" customWidth="1"/>
    <col min="24" max="24" width="23.140625" style="136" hidden="1" customWidth="1"/>
    <col min="25" max="25" width="16.421875" style="136" hidden="1" customWidth="1"/>
    <col min="26" max="26" width="0.2890625" style="136" hidden="1" customWidth="1"/>
    <col min="27" max="27" width="10.28125" style="136" hidden="1" customWidth="1"/>
    <col min="28" max="29" width="10.28125" style="136" customWidth="1"/>
    <col min="30" max="16384" width="10.28125" style="136" customWidth="1"/>
  </cols>
  <sheetData>
    <row r="1" spans="1:15" ht="30" customHeight="1">
      <c r="A1" s="485" t="s">
        <v>61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135"/>
      <c r="N1" s="135"/>
      <c r="O1" s="135"/>
    </row>
    <row r="2" spans="1:21" s="326" customFormat="1" ht="9.75" customHeight="1" thickBo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324"/>
      <c r="N2" s="325"/>
      <c r="O2" s="324"/>
      <c r="Q2" s="327"/>
      <c r="U2" s="138"/>
    </row>
    <row r="3" spans="1:12" ht="21.75" customHeight="1">
      <c r="A3" s="487" t="s">
        <v>62</v>
      </c>
      <c r="B3" s="488"/>
      <c r="C3" s="488"/>
      <c r="D3" s="488"/>
      <c r="E3" s="488"/>
      <c r="F3" s="488"/>
      <c r="G3" s="488"/>
      <c r="H3" s="488"/>
      <c r="I3" s="488"/>
      <c r="J3" s="488"/>
      <c r="K3" s="139" t="s">
        <v>63</v>
      </c>
      <c r="L3" s="491" t="s">
        <v>64</v>
      </c>
    </row>
    <row r="4" spans="1:25" ht="21.75" customHeight="1" thickBot="1">
      <c r="A4" s="489"/>
      <c r="B4" s="490"/>
      <c r="C4" s="490"/>
      <c r="D4" s="490"/>
      <c r="E4" s="490"/>
      <c r="F4" s="490"/>
      <c r="G4" s="490"/>
      <c r="H4" s="490"/>
      <c r="I4" s="490"/>
      <c r="J4" s="490"/>
      <c r="K4" s="140" t="s">
        <v>65</v>
      </c>
      <c r="L4" s="492"/>
      <c r="U4" s="137">
        <v>0</v>
      </c>
      <c r="V4" s="136">
        <v>1.3074</v>
      </c>
      <c r="X4" s="136">
        <v>0</v>
      </c>
      <c r="Y4" s="137">
        <v>500000</v>
      </c>
    </row>
    <row r="5" spans="1:25" ht="23.25">
      <c r="A5" s="493"/>
      <c r="B5" s="495" t="s">
        <v>66</v>
      </c>
      <c r="C5" s="495"/>
      <c r="D5" s="495"/>
      <c r="E5" s="495"/>
      <c r="F5" s="495"/>
      <c r="G5" s="495"/>
      <c r="H5" s="495"/>
      <c r="I5" s="495"/>
      <c r="J5" s="141">
        <v>0</v>
      </c>
      <c r="K5" s="142" t="s">
        <v>67</v>
      </c>
      <c r="L5" s="143">
        <f aca="true" t="shared" si="0" ref="L5:L28">V5</f>
        <v>1.3074</v>
      </c>
      <c r="P5" s="136">
        <v>500000</v>
      </c>
      <c r="Q5" s="144"/>
      <c r="U5" s="145">
        <v>500000</v>
      </c>
      <c r="V5" s="146">
        <f>+'[1]Sheet1'!H6</f>
        <v>1.3074</v>
      </c>
      <c r="X5" s="145">
        <v>500000</v>
      </c>
      <c r="Y5" s="147">
        <v>1000000</v>
      </c>
    </row>
    <row r="6" spans="1:25" ht="23.25">
      <c r="A6" s="493"/>
      <c r="B6" s="495" t="s">
        <v>68</v>
      </c>
      <c r="C6" s="495"/>
      <c r="D6" s="495"/>
      <c r="E6" s="495"/>
      <c r="F6" s="495"/>
      <c r="G6" s="495"/>
      <c r="H6" s="495"/>
      <c r="I6" s="495"/>
      <c r="J6" s="141">
        <v>0</v>
      </c>
      <c r="K6" s="148">
        <v>1</v>
      </c>
      <c r="L6" s="149">
        <f t="shared" si="0"/>
        <v>1.305</v>
      </c>
      <c r="U6" s="147">
        <v>1000000</v>
      </c>
      <c r="V6" s="150">
        <f>+'[1]Sheet1'!H7</f>
        <v>1.305</v>
      </c>
      <c r="X6" s="147">
        <v>1000000</v>
      </c>
      <c r="Y6" s="147">
        <v>2000000</v>
      </c>
    </row>
    <row r="7" spans="1:25" s="151" customFormat="1" ht="23.25">
      <c r="A7" s="493"/>
      <c r="B7" s="495" t="s">
        <v>69</v>
      </c>
      <c r="C7" s="495"/>
      <c r="D7" s="495"/>
      <c r="E7" s="495"/>
      <c r="F7" s="495"/>
      <c r="G7" s="495"/>
      <c r="H7" s="495"/>
      <c r="I7" s="495"/>
      <c r="J7" s="141">
        <v>0.06</v>
      </c>
      <c r="K7" s="148">
        <v>2</v>
      </c>
      <c r="L7" s="143">
        <f t="shared" si="0"/>
        <v>1.3035</v>
      </c>
      <c r="N7" s="136" t="s">
        <v>70</v>
      </c>
      <c r="O7" s="152"/>
      <c r="P7" s="152">
        <f>P5</f>
        <v>500000</v>
      </c>
      <c r="Q7" s="136"/>
      <c r="S7" s="328"/>
      <c r="U7" s="147">
        <v>2000000</v>
      </c>
      <c r="V7" s="146">
        <f>+'[1]Sheet1'!H8</f>
        <v>1.3035</v>
      </c>
      <c r="X7" s="147">
        <v>2000000</v>
      </c>
      <c r="Y7" s="147">
        <v>5000000</v>
      </c>
    </row>
    <row r="8" spans="1:25" s="151" customFormat="1" ht="23.25">
      <c r="A8" s="494"/>
      <c r="B8" s="496" t="s">
        <v>71</v>
      </c>
      <c r="C8" s="496"/>
      <c r="D8" s="496"/>
      <c r="E8" s="496"/>
      <c r="F8" s="496"/>
      <c r="G8" s="496"/>
      <c r="H8" s="496"/>
      <c r="I8" s="496"/>
      <c r="J8" s="141">
        <v>0.07</v>
      </c>
      <c r="K8" s="148">
        <v>5</v>
      </c>
      <c r="L8" s="143">
        <f t="shared" si="0"/>
        <v>1.3003</v>
      </c>
      <c r="N8" s="136" t="s">
        <v>72</v>
      </c>
      <c r="P8" s="153">
        <f>VLOOKUP(H14,U4:V28,1)</f>
        <v>0</v>
      </c>
      <c r="Q8" s="136" t="s">
        <v>73</v>
      </c>
      <c r="R8" s="154">
        <f>VLOOKUP(H15,U4:V28,2)</f>
        <v>1.3074</v>
      </c>
      <c r="U8" s="147">
        <v>5000000</v>
      </c>
      <c r="V8" s="150">
        <f>+'[1]Sheet1'!H9</f>
        <v>1.3003</v>
      </c>
      <c r="X8" s="147">
        <v>5000000</v>
      </c>
      <c r="Y8" s="155">
        <v>10000000</v>
      </c>
    </row>
    <row r="9" spans="1:25" s="151" customFormat="1" ht="21.75" customHeight="1">
      <c r="A9" s="497" t="s">
        <v>74</v>
      </c>
      <c r="B9" s="498"/>
      <c r="C9" s="498"/>
      <c r="D9" s="498"/>
      <c r="E9" s="498"/>
      <c r="F9" s="498"/>
      <c r="G9" s="498"/>
      <c r="H9" s="498"/>
      <c r="I9" s="498"/>
      <c r="J9" s="499"/>
      <c r="K9" s="156">
        <v>10</v>
      </c>
      <c r="L9" s="143">
        <f t="shared" si="0"/>
        <v>1.2943</v>
      </c>
      <c r="N9" s="136" t="s">
        <v>75</v>
      </c>
      <c r="P9" s="153">
        <f>VLOOKUP(P8,X4:Y28,2)</f>
        <v>500000</v>
      </c>
      <c r="Q9" s="136" t="s">
        <v>76</v>
      </c>
      <c r="R9" s="151">
        <f>VLOOKUP(H16,U4:V28,2)</f>
        <v>1.3074</v>
      </c>
      <c r="U9" s="155">
        <v>10000000</v>
      </c>
      <c r="V9" s="146">
        <f>+'[1]Sheet1'!H10</f>
        <v>1.2943</v>
      </c>
      <c r="X9" s="155">
        <v>10000000</v>
      </c>
      <c r="Y9" s="155">
        <v>15000000</v>
      </c>
    </row>
    <row r="10" spans="1:25" s="151" customFormat="1" ht="21.75" customHeight="1">
      <c r="A10" s="500"/>
      <c r="B10" s="501"/>
      <c r="C10" s="501"/>
      <c r="D10" s="501"/>
      <c r="E10" s="501"/>
      <c r="F10" s="501"/>
      <c r="G10" s="501"/>
      <c r="H10" s="501"/>
      <c r="I10" s="501"/>
      <c r="J10" s="502"/>
      <c r="K10" s="156">
        <v>15</v>
      </c>
      <c r="L10" s="143">
        <f t="shared" si="0"/>
        <v>1.2594</v>
      </c>
      <c r="N10" s="136"/>
      <c r="Q10" s="136"/>
      <c r="U10" s="155">
        <v>15000000</v>
      </c>
      <c r="V10" s="150">
        <f>+'[1]Sheet1'!H11</f>
        <v>1.2594</v>
      </c>
      <c r="X10" s="155">
        <v>15000000</v>
      </c>
      <c r="Y10" s="147">
        <v>20000000</v>
      </c>
    </row>
    <row r="11" spans="1:25" s="151" customFormat="1" ht="21.75" customHeight="1">
      <c r="A11" s="503" t="s">
        <v>77</v>
      </c>
      <c r="B11" s="504"/>
      <c r="C11" s="504"/>
      <c r="D11" s="504"/>
      <c r="E11" s="509" t="s">
        <v>78</v>
      </c>
      <c r="F11" s="512" t="s">
        <v>79</v>
      </c>
      <c r="G11" s="504"/>
      <c r="H11" s="504"/>
      <c r="I11" s="509" t="s">
        <v>80</v>
      </c>
      <c r="J11" s="513"/>
      <c r="K11" s="148">
        <v>20</v>
      </c>
      <c r="L11" s="143">
        <f t="shared" si="0"/>
        <v>1.2518</v>
      </c>
      <c r="N11" s="136"/>
      <c r="Q11" s="136"/>
      <c r="U11" s="147">
        <v>20000000</v>
      </c>
      <c r="V11" s="146">
        <f>+'[1]Sheet1'!H12</f>
        <v>1.2518</v>
      </c>
      <c r="X11" s="147">
        <v>20000000</v>
      </c>
      <c r="Y11" s="147">
        <v>25000000</v>
      </c>
    </row>
    <row r="12" spans="1:25" s="151" customFormat="1" ht="21" customHeight="1">
      <c r="A12" s="505"/>
      <c r="B12" s="506"/>
      <c r="C12" s="506"/>
      <c r="D12" s="506"/>
      <c r="E12" s="510"/>
      <c r="F12" s="508"/>
      <c r="G12" s="508"/>
      <c r="H12" s="508"/>
      <c r="I12" s="510"/>
      <c r="J12" s="514"/>
      <c r="K12" s="148">
        <v>25</v>
      </c>
      <c r="L12" s="143">
        <f t="shared" si="0"/>
        <v>1.2248</v>
      </c>
      <c r="N12" s="136"/>
      <c r="Q12" s="136" t="s">
        <v>28</v>
      </c>
      <c r="U12" s="147">
        <v>25000000</v>
      </c>
      <c r="V12" s="150">
        <f>+'[1]Sheet1'!H13</f>
        <v>1.2248</v>
      </c>
      <c r="X12" s="147">
        <v>25000000</v>
      </c>
      <c r="Y12" s="147">
        <v>30000000</v>
      </c>
    </row>
    <row r="13" spans="1:25" s="151" customFormat="1" ht="21" customHeight="1">
      <c r="A13" s="507"/>
      <c r="B13" s="508"/>
      <c r="C13" s="508"/>
      <c r="D13" s="508"/>
      <c r="E13" s="511"/>
      <c r="F13" s="516" t="s">
        <v>81</v>
      </c>
      <c r="G13" s="516"/>
      <c r="H13" s="516"/>
      <c r="I13" s="511"/>
      <c r="J13" s="515"/>
      <c r="K13" s="148">
        <v>30</v>
      </c>
      <c r="L13" s="143">
        <f t="shared" si="0"/>
        <v>1.2164</v>
      </c>
      <c r="N13" s="136"/>
      <c r="Q13" s="136"/>
      <c r="R13" s="151" t="s">
        <v>28</v>
      </c>
      <c r="U13" s="147">
        <v>30000000</v>
      </c>
      <c r="V13" s="146">
        <f>+'[1]Sheet1'!H14</f>
        <v>1.2164</v>
      </c>
      <c r="X13" s="147">
        <v>30000000</v>
      </c>
      <c r="Y13" s="147">
        <v>40000000</v>
      </c>
    </row>
    <row r="14" spans="1:25" s="151" customFormat="1" ht="27">
      <c r="A14" s="518" t="s">
        <v>82</v>
      </c>
      <c r="B14" s="158" t="s">
        <v>83</v>
      </c>
      <c r="C14" s="158"/>
      <c r="D14" s="158"/>
      <c r="E14" s="158"/>
      <c r="F14" s="158"/>
      <c r="G14" s="159" t="s">
        <v>84</v>
      </c>
      <c r="H14" s="521">
        <v>25400</v>
      </c>
      <c r="I14" s="522"/>
      <c r="J14" s="523"/>
      <c r="K14" s="148">
        <v>40</v>
      </c>
      <c r="L14" s="143">
        <f t="shared" si="0"/>
        <v>1.2161</v>
      </c>
      <c r="N14" s="136"/>
      <c r="Q14" s="136"/>
      <c r="U14" s="147">
        <v>40000000</v>
      </c>
      <c r="V14" s="150">
        <f>+'[1]Sheet1'!H15</f>
        <v>1.2161</v>
      </c>
      <c r="X14" s="147">
        <v>40000000</v>
      </c>
      <c r="Y14" s="147">
        <v>50000000</v>
      </c>
    </row>
    <row r="15" spans="1:25" s="151" customFormat="1" ht="23.25">
      <c r="A15" s="519"/>
      <c r="B15" s="161" t="s">
        <v>85</v>
      </c>
      <c r="C15" s="161"/>
      <c r="D15" s="161"/>
      <c r="E15" s="161"/>
      <c r="F15" s="161"/>
      <c r="G15" s="162" t="s">
        <v>84</v>
      </c>
      <c r="H15" s="524">
        <f>VLOOKUP(H14,U4:V28,1)</f>
        <v>0</v>
      </c>
      <c r="I15" s="525"/>
      <c r="J15" s="514"/>
      <c r="K15" s="148">
        <v>50</v>
      </c>
      <c r="L15" s="143">
        <f t="shared" si="0"/>
        <v>1.2159</v>
      </c>
      <c r="N15" s="136"/>
      <c r="Q15" s="136"/>
      <c r="U15" s="147">
        <v>50000000</v>
      </c>
      <c r="V15" s="146">
        <f>+'[1]Sheet1'!H16</f>
        <v>1.2159</v>
      </c>
      <c r="X15" s="147">
        <v>50000000</v>
      </c>
      <c r="Y15" s="147">
        <v>60000000</v>
      </c>
    </row>
    <row r="16" spans="1:25" s="151" customFormat="1" ht="23.25">
      <c r="A16" s="519"/>
      <c r="B16" s="161" t="s">
        <v>86</v>
      </c>
      <c r="C16" s="161"/>
      <c r="D16" s="161"/>
      <c r="E16" s="161"/>
      <c r="F16" s="161"/>
      <c r="G16" s="162" t="s">
        <v>84</v>
      </c>
      <c r="H16" s="524">
        <f>VLOOKUP(H14,X4:Y28,2)</f>
        <v>500000</v>
      </c>
      <c r="I16" s="525"/>
      <c r="J16" s="514"/>
      <c r="K16" s="148">
        <v>60</v>
      </c>
      <c r="L16" s="143">
        <f t="shared" si="0"/>
        <v>1.2061</v>
      </c>
      <c r="N16" s="136"/>
      <c r="P16" s="163">
        <f>+((C20-E20)*(G20-I20))/(E21-G21)</f>
        <v>0</v>
      </c>
      <c r="Q16" s="136"/>
      <c r="U16" s="147">
        <v>60000000</v>
      </c>
      <c r="V16" s="150">
        <f>+'[1]Sheet1'!H17</f>
        <v>1.2061</v>
      </c>
      <c r="X16" s="147">
        <v>60000000</v>
      </c>
      <c r="Y16" s="147">
        <v>70000000</v>
      </c>
    </row>
    <row r="17" spans="1:25" s="151" customFormat="1" ht="23.25">
      <c r="A17" s="519"/>
      <c r="B17" s="161" t="s">
        <v>87</v>
      </c>
      <c r="C17" s="161"/>
      <c r="D17" s="161"/>
      <c r="E17" s="161"/>
      <c r="F17" s="161"/>
      <c r="G17" s="162" t="s">
        <v>84</v>
      </c>
      <c r="H17" s="526">
        <f>VLOOKUP(H14,U4:V28,2)</f>
        <v>1.3074</v>
      </c>
      <c r="I17" s="526"/>
      <c r="J17" s="527"/>
      <c r="K17" s="148">
        <v>70</v>
      </c>
      <c r="L17" s="149">
        <f t="shared" si="0"/>
        <v>1.205</v>
      </c>
      <c r="N17" s="136"/>
      <c r="P17" s="164">
        <f>+A20-P16</f>
        <v>1.3074</v>
      </c>
      <c r="Q17" s="136"/>
      <c r="U17" s="147">
        <v>70000000</v>
      </c>
      <c r="V17" s="165">
        <f>+'[1]Sheet1'!H18</f>
        <v>1.205</v>
      </c>
      <c r="X17" s="147">
        <v>70000000</v>
      </c>
      <c r="Y17" s="147">
        <v>80000000</v>
      </c>
    </row>
    <row r="18" spans="1:25" s="151" customFormat="1" ht="23.25">
      <c r="A18" s="520"/>
      <c r="B18" s="166" t="s">
        <v>88</v>
      </c>
      <c r="C18" s="166"/>
      <c r="D18" s="166"/>
      <c r="E18" s="166"/>
      <c r="F18" s="166"/>
      <c r="G18" s="167" t="s">
        <v>84</v>
      </c>
      <c r="H18" s="528">
        <f>VLOOKUP(H16,U4:V28,2)</f>
        <v>1.3074</v>
      </c>
      <c r="I18" s="528"/>
      <c r="J18" s="529"/>
      <c r="K18" s="148">
        <v>80</v>
      </c>
      <c r="L18" s="149">
        <f t="shared" si="0"/>
        <v>1.205</v>
      </c>
      <c r="N18" s="136"/>
      <c r="Q18" s="136"/>
      <c r="U18" s="147">
        <v>80000000</v>
      </c>
      <c r="V18" s="150">
        <f>+'[1]Sheet1'!H19</f>
        <v>1.205</v>
      </c>
      <c r="X18" s="147">
        <v>80000000</v>
      </c>
      <c r="Y18" s="147">
        <v>90000000</v>
      </c>
    </row>
    <row r="19" spans="1:25" s="151" customFormat="1" ht="23.25">
      <c r="A19" s="168"/>
      <c r="B19" s="169" t="s">
        <v>89</v>
      </c>
      <c r="C19" s="170"/>
      <c r="D19" s="170"/>
      <c r="E19" s="170"/>
      <c r="F19" s="170"/>
      <c r="G19" s="170"/>
      <c r="H19" s="170"/>
      <c r="I19" s="170"/>
      <c r="J19" s="171"/>
      <c r="K19" s="148">
        <v>90</v>
      </c>
      <c r="L19" s="143">
        <f t="shared" si="0"/>
        <v>1.2049</v>
      </c>
      <c r="N19" s="136"/>
      <c r="Q19" s="136"/>
      <c r="U19" s="147">
        <v>90000000</v>
      </c>
      <c r="V19" s="146">
        <f>+'[1]Sheet1'!H20</f>
        <v>1.2049</v>
      </c>
      <c r="X19" s="147">
        <v>90000000</v>
      </c>
      <c r="Y19" s="147">
        <v>100000000</v>
      </c>
    </row>
    <row r="20" spans="1:25" s="151" customFormat="1" ht="23.25">
      <c r="A20" s="172">
        <f>R8</f>
        <v>1.3074</v>
      </c>
      <c r="B20" s="173" t="s">
        <v>90</v>
      </c>
      <c r="C20" s="174">
        <f>R8</f>
        <v>1.3074</v>
      </c>
      <c r="D20" s="175" t="s">
        <v>91</v>
      </c>
      <c r="E20" s="176">
        <f>R9</f>
        <v>1.3074</v>
      </c>
      <c r="F20" s="177" t="s">
        <v>92</v>
      </c>
      <c r="G20" s="177">
        <f>H14</f>
        <v>25400</v>
      </c>
      <c r="H20" s="177" t="s">
        <v>91</v>
      </c>
      <c r="I20" s="178">
        <f>P8</f>
        <v>0</v>
      </c>
      <c r="J20" s="179" t="s">
        <v>93</v>
      </c>
      <c r="K20" s="148">
        <v>100</v>
      </c>
      <c r="L20" s="143">
        <f t="shared" si="0"/>
        <v>1.2049</v>
      </c>
      <c r="N20" s="136"/>
      <c r="U20" s="147">
        <v>100000000</v>
      </c>
      <c r="V20" s="150">
        <f>+'[1]Sheet1'!H21</f>
        <v>1.2049</v>
      </c>
      <c r="X20" s="147">
        <v>100000000</v>
      </c>
      <c r="Y20" s="147">
        <v>150000000</v>
      </c>
    </row>
    <row r="21" spans="1:25" s="151" customFormat="1" ht="23.25">
      <c r="A21" s="160"/>
      <c r="B21" s="180"/>
      <c r="C21" s="180"/>
      <c r="D21" s="173" t="s">
        <v>94</v>
      </c>
      <c r="E21" s="181">
        <f>P9</f>
        <v>500000</v>
      </c>
      <c r="F21" s="180" t="s">
        <v>91</v>
      </c>
      <c r="G21" s="181">
        <f>P8</f>
        <v>0</v>
      </c>
      <c r="H21" s="182" t="s">
        <v>93</v>
      </c>
      <c r="I21" s="180"/>
      <c r="J21" s="183"/>
      <c r="K21" s="148">
        <v>150</v>
      </c>
      <c r="L21" s="143">
        <f t="shared" si="0"/>
        <v>1.2023</v>
      </c>
      <c r="N21" s="136"/>
      <c r="Q21" s="136"/>
      <c r="U21" s="147">
        <v>150000000</v>
      </c>
      <c r="V21" s="146">
        <f>+'[1]Sheet1'!H22</f>
        <v>1.2023</v>
      </c>
      <c r="X21" s="147">
        <v>150000000</v>
      </c>
      <c r="Y21" s="147">
        <v>200000000</v>
      </c>
    </row>
    <row r="22" spans="1:25" s="151" customFormat="1" ht="21.75" customHeight="1">
      <c r="A22" s="160"/>
      <c r="B22" s="184"/>
      <c r="C22" s="173"/>
      <c r="D22" s="173"/>
      <c r="E22" s="173"/>
      <c r="F22" s="329"/>
      <c r="G22" s="329"/>
      <c r="H22" s="329"/>
      <c r="I22" s="329"/>
      <c r="J22" s="185"/>
      <c r="K22" s="148">
        <v>200</v>
      </c>
      <c r="L22" s="143">
        <f t="shared" si="0"/>
        <v>1.2023</v>
      </c>
      <c r="N22" s="136"/>
      <c r="Q22" s="135"/>
      <c r="R22" s="186"/>
      <c r="U22" s="147">
        <v>200000000</v>
      </c>
      <c r="V22" s="150">
        <f>+'[1]Sheet1'!H23</f>
        <v>1.2023</v>
      </c>
      <c r="X22" s="147">
        <v>200000000</v>
      </c>
      <c r="Y22" s="147">
        <v>250000000</v>
      </c>
    </row>
    <row r="23" spans="1:25" s="151" customFormat="1" ht="23.25">
      <c r="A23" s="160"/>
      <c r="B23" s="180"/>
      <c r="C23" s="187" t="s">
        <v>95</v>
      </c>
      <c r="D23" s="188"/>
      <c r="E23" s="188"/>
      <c r="F23" s="188"/>
      <c r="G23" s="189">
        <f>H14</f>
        <v>25400</v>
      </c>
      <c r="H23" s="188"/>
      <c r="I23" s="187" t="s">
        <v>27</v>
      </c>
      <c r="J23" s="180"/>
      <c r="K23" s="148">
        <v>250</v>
      </c>
      <c r="L23" s="143">
        <f t="shared" si="0"/>
        <v>1.2013</v>
      </c>
      <c r="N23" s="136"/>
      <c r="Q23" s="135"/>
      <c r="R23" s="186"/>
      <c r="U23" s="147">
        <v>250000000</v>
      </c>
      <c r="V23" s="146">
        <f>+'[1]Sheet1'!H24</f>
        <v>1.2013</v>
      </c>
      <c r="X23" s="147">
        <v>250000000</v>
      </c>
      <c r="Y23" s="147">
        <v>300000000</v>
      </c>
    </row>
    <row r="24" spans="1:25" s="151" customFormat="1" ht="27.75" thickBot="1">
      <c r="A24" s="160"/>
      <c r="B24" s="157"/>
      <c r="C24" s="187" t="s">
        <v>96</v>
      </c>
      <c r="D24" s="188"/>
      <c r="E24" s="188"/>
      <c r="F24" s="188"/>
      <c r="G24" s="238">
        <f>P17</f>
        <v>1.3074</v>
      </c>
      <c r="H24" s="188"/>
      <c r="I24" s="188"/>
      <c r="J24" s="157"/>
      <c r="K24" s="148">
        <v>300</v>
      </c>
      <c r="L24" s="143">
        <f t="shared" si="0"/>
        <v>1.1951</v>
      </c>
      <c r="N24" s="136"/>
      <c r="Q24" s="135"/>
      <c r="R24" s="186"/>
      <c r="U24" s="147">
        <v>300000000</v>
      </c>
      <c r="V24" s="150">
        <f>+'[1]Sheet1'!H25</f>
        <v>1.1951</v>
      </c>
      <c r="X24" s="147">
        <v>300000000</v>
      </c>
      <c r="Y24" s="147">
        <v>350000000</v>
      </c>
    </row>
    <row r="25" spans="1:25" s="151" customFormat="1" ht="27.75" thickTop="1">
      <c r="A25" s="160"/>
      <c r="B25" s="157"/>
      <c r="C25" s="157"/>
      <c r="D25" s="157"/>
      <c r="E25" s="157"/>
      <c r="F25" s="157"/>
      <c r="G25" s="239">
        <f>G23*ROUND(G24,4)</f>
        <v>33207.96</v>
      </c>
      <c r="H25" s="157"/>
      <c r="I25" s="157"/>
      <c r="J25" s="157"/>
      <c r="K25" s="148">
        <v>350</v>
      </c>
      <c r="L25" s="143">
        <f t="shared" si="0"/>
        <v>1.1866</v>
      </c>
      <c r="N25" s="136"/>
      <c r="Q25" s="135"/>
      <c r="R25" s="190"/>
      <c r="U25" s="147">
        <v>350000000</v>
      </c>
      <c r="V25" s="146">
        <f>+'[1]Sheet1'!H26</f>
        <v>1.1866</v>
      </c>
      <c r="X25" s="147">
        <v>350000000</v>
      </c>
      <c r="Y25" s="147">
        <v>400000000</v>
      </c>
    </row>
    <row r="26" spans="1:25" s="151" customFormat="1" ht="23.25">
      <c r="A26" s="160"/>
      <c r="B26" s="157"/>
      <c r="C26" s="157"/>
      <c r="D26" s="157"/>
      <c r="E26" s="157"/>
      <c r="F26" s="157"/>
      <c r="G26" s="157"/>
      <c r="H26" s="157"/>
      <c r="I26" s="157" t="s">
        <v>28</v>
      </c>
      <c r="J26" s="157"/>
      <c r="K26" s="148">
        <v>400</v>
      </c>
      <c r="L26" s="143">
        <f t="shared" si="0"/>
        <v>1.1858</v>
      </c>
      <c r="N26" s="136"/>
      <c r="Q26" s="135"/>
      <c r="R26" s="186"/>
      <c r="U26" s="147">
        <v>400000000</v>
      </c>
      <c r="V26" s="150">
        <f>+'[1]Sheet1'!H27</f>
        <v>1.1858</v>
      </c>
      <c r="X26" s="147">
        <v>400000000</v>
      </c>
      <c r="Y26" s="147">
        <v>500000000</v>
      </c>
    </row>
    <row r="27" spans="1:25" s="151" customFormat="1" ht="24" thickBot="1">
      <c r="A27" s="160"/>
      <c r="B27" s="157"/>
      <c r="C27" s="157"/>
      <c r="D27" s="157"/>
      <c r="E27" s="157"/>
      <c r="F27" s="157"/>
      <c r="G27" s="157"/>
      <c r="H27" s="157"/>
      <c r="I27" s="157"/>
      <c r="J27" s="157"/>
      <c r="K27" s="148">
        <v>500</v>
      </c>
      <c r="L27" s="143">
        <f t="shared" si="0"/>
        <v>1.1853</v>
      </c>
      <c r="N27" s="136"/>
      <c r="Q27" s="135"/>
      <c r="R27" s="186"/>
      <c r="U27" s="147">
        <v>500000000</v>
      </c>
      <c r="V27" s="146">
        <f>+'[1]Sheet1'!H28</f>
        <v>1.1853</v>
      </c>
      <c r="X27" s="147">
        <v>500000000</v>
      </c>
      <c r="Y27" s="191">
        <v>500000001</v>
      </c>
    </row>
    <row r="28" spans="1:25" s="151" customFormat="1" ht="24" thickBo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 t="s">
        <v>97</v>
      </c>
      <c r="L28" s="195">
        <f t="shared" si="0"/>
        <v>1.1788</v>
      </c>
      <c r="N28" s="136"/>
      <c r="Q28" s="135"/>
      <c r="R28" s="186"/>
      <c r="U28" s="191">
        <v>500000001</v>
      </c>
      <c r="V28" s="150">
        <f>+'[1]Sheet1'!H29</f>
        <v>1.1788</v>
      </c>
      <c r="X28" s="191">
        <v>500000001</v>
      </c>
      <c r="Y28" s="330"/>
    </row>
    <row r="29" ht="23.25">
      <c r="A29" s="151" t="s">
        <v>98</v>
      </c>
    </row>
    <row r="30" ht="23.25">
      <c r="A30" s="151" t="s">
        <v>99</v>
      </c>
    </row>
    <row r="31" spans="7:11" ht="23.25">
      <c r="G31" s="517" t="s">
        <v>117</v>
      </c>
      <c r="H31" s="517"/>
      <c r="I31" s="517"/>
      <c r="J31" s="517"/>
      <c r="K31" s="517"/>
    </row>
  </sheetData>
  <sheetProtection selectLockedCells="1" selectUnlockedCells="1"/>
  <mergeCells count="23">
    <mergeCell ref="G31:K31"/>
    <mergeCell ref="A14:A18"/>
    <mergeCell ref="H14:J14"/>
    <mergeCell ref="H15:J15"/>
    <mergeCell ref="H16:J16"/>
    <mergeCell ref="H17:J17"/>
    <mergeCell ref="H18:J18"/>
    <mergeCell ref="A9:J10"/>
    <mergeCell ref="A11:D13"/>
    <mergeCell ref="E11:E13"/>
    <mergeCell ref="F11:H12"/>
    <mergeCell ref="I11:I13"/>
    <mergeCell ref="J11:J13"/>
    <mergeCell ref="F13:H13"/>
    <mergeCell ref="A1:L1"/>
    <mergeCell ref="A2:L2"/>
    <mergeCell ref="A3:J4"/>
    <mergeCell ref="L3:L4"/>
    <mergeCell ref="A5:A8"/>
    <mergeCell ref="B5:I5"/>
    <mergeCell ref="B6:I6"/>
    <mergeCell ref="B7:I7"/>
    <mergeCell ref="B8:I8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scale="95" r:id="rId2"/>
  <headerFooter alignWithMargins="0">
    <oddHeader>&amp;R&amp;"TH SarabunPSK,ธรรมดา"&amp;12&amp;F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L34"/>
  <sheetViews>
    <sheetView zoomScalePageLayoutView="0" workbookViewId="0" topLeftCell="A4">
      <selection activeCell="D2" sqref="D2:K2"/>
    </sheetView>
  </sheetViews>
  <sheetFormatPr defaultColWidth="9.140625" defaultRowHeight="12.75"/>
  <cols>
    <col min="1" max="1" width="7.28125" style="270" customWidth="1"/>
    <col min="2" max="2" width="3.8515625" style="270" customWidth="1"/>
    <col min="3" max="3" width="7.7109375" style="270" customWidth="1"/>
    <col min="4" max="4" width="2.7109375" style="270" customWidth="1"/>
    <col min="5" max="5" width="6.7109375" style="270" customWidth="1"/>
    <col min="6" max="6" width="4.57421875" style="270" customWidth="1"/>
    <col min="7" max="7" width="3.7109375" style="270" customWidth="1"/>
    <col min="8" max="8" width="4.28125" style="270" customWidth="1"/>
    <col min="9" max="9" width="15.00390625" style="270" customWidth="1"/>
    <col min="10" max="10" width="9.140625" style="270" customWidth="1"/>
    <col min="11" max="11" width="12.421875" style="270" customWidth="1"/>
    <col min="12" max="12" width="11.8515625" style="270" customWidth="1"/>
  </cols>
  <sheetData>
    <row r="1" spans="1:12" ht="21">
      <c r="A1" s="575" t="s">
        <v>56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234" t="s">
        <v>47</v>
      </c>
    </row>
    <row r="2" spans="1:12" ht="21">
      <c r="A2" s="242" t="s">
        <v>10</v>
      </c>
      <c r="B2" s="599" t="s">
        <v>29</v>
      </c>
      <c r="C2" s="599"/>
      <c r="D2" s="599"/>
      <c r="E2" s="600" t="s">
        <v>112</v>
      </c>
      <c r="F2" s="600"/>
      <c r="G2" s="600"/>
      <c r="H2" s="600"/>
      <c r="I2" s="600"/>
      <c r="J2" s="600"/>
      <c r="K2" s="600"/>
      <c r="L2" s="600"/>
    </row>
    <row r="3" spans="1:12" ht="21">
      <c r="A3" s="243" t="s">
        <v>10</v>
      </c>
      <c r="B3" s="244" t="s">
        <v>0</v>
      </c>
      <c r="C3" s="244"/>
      <c r="D3" s="244"/>
      <c r="E3" s="245" t="s">
        <v>58</v>
      </c>
      <c r="F3" s="245"/>
      <c r="G3" s="245"/>
      <c r="H3" s="245"/>
      <c r="I3" s="245"/>
      <c r="J3" s="246"/>
      <c r="K3" s="680"/>
      <c r="L3" s="680"/>
    </row>
    <row r="4" spans="1:12" ht="21">
      <c r="A4" s="243" t="s">
        <v>10</v>
      </c>
      <c r="B4" s="247" t="s">
        <v>1</v>
      </c>
      <c r="C4" s="247"/>
      <c r="D4" s="247"/>
      <c r="E4" s="248" t="s">
        <v>57</v>
      </c>
      <c r="F4" s="245"/>
      <c r="G4" s="245"/>
      <c r="H4" s="245"/>
      <c r="I4" s="245"/>
      <c r="J4" s="245"/>
      <c r="K4" s="245"/>
      <c r="L4" s="245"/>
    </row>
    <row r="5" spans="1:12" ht="21">
      <c r="A5" s="243" t="s">
        <v>10</v>
      </c>
      <c r="B5" s="582" t="s">
        <v>30</v>
      </c>
      <c r="C5" s="582"/>
      <c r="D5" s="582"/>
      <c r="E5" s="582"/>
      <c r="F5" s="582"/>
      <c r="G5" s="582"/>
      <c r="H5" s="582"/>
      <c r="I5" s="249" t="s">
        <v>11</v>
      </c>
      <c r="J5" s="250">
        <v>4</v>
      </c>
      <c r="K5" s="584" t="s">
        <v>12</v>
      </c>
      <c r="L5" s="584"/>
    </row>
    <row r="6" spans="1:12" ht="21">
      <c r="A6" s="243" t="s">
        <v>10</v>
      </c>
      <c r="B6" s="244" t="s">
        <v>2</v>
      </c>
      <c r="C6" s="245"/>
      <c r="D6" s="245"/>
      <c r="E6" s="245"/>
      <c r="F6" s="709">
        <v>241345</v>
      </c>
      <c r="G6" s="709"/>
      <c r="H6" s="709"/>
      <c r="I6" s="709"/>
      <c r="J6" s="709"/>
      <c r="K6" s="586" t="s">
        <v>28</v>
      </c>
      <c r="L6" s="586"/>
    </row>
    <row r="7" spans="1:12" ht="21.75" thickBot="1">
      <c r="A7" s="251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12" ht="21.75" thickTop="1">
      <c r="A8" s="576" t="s">
        <v>3</v>
      </c>
      <c r="B8" s="601" t="s">
        <v>4</v>
      </c>
      <c r="C8" s="602"/>
      <c r="D8" s="602"/>
      <c r="E8" s="602"/>
      <c r="F8" s="602"/>
      <c r="G8" s="602"/>
      <c r="H8" s="602"/>
      <c r="I8" s="240" t="s">
        <v>22</v>
      </c>
      <c r="J8" s="603" t="s">
        <v>25</v>
      </c>
      <c r="K8" s="253" t="s">
        <v>19</v>
      </c>
      <c r="L8" s="576" t="s">
        <v>5</v>
      </c>
    </row>
    <row r="9" spans="1:12" ht="21.75" thickBot="1">
      <c r="A9" s="577"/>
      <c r="B9" s="604"/>
      <c r="C9" s="605"/>
      <c r="D9" s="605"/>
      <c r="E9" s="605"/>
      <c r="F9" s="605"/>
      <c r="G9" s="605"/>
      <c r="H9" s="605"/>
      <c r="I9" s="254" t="s">
        <v>20</v>
      </c>
      <c r="J9" s="606"/>
      <c r="K9" s="254" t="s">
        <v>20</v>
      </c>
      <c r="L9" s="577"/>
    </row>
    <row r="10" spans="1:12" ht="21.75" thickTop="1">
      <c r="A10" s="255">
        <v>1</v>
      </c>
      <c r="B10" s="589" t="s">
        <v>36</v>
      </c>
      <c r="C10" s="590"/>
      <c r="D10" s="590"/>
      <c r="E10" s="590"/>
      <c r="F10" s="590"/>
      <c r="G10" s="590"/>
      <c r="H10" s="590"/>
      <c r="I10" s="256">
        <v>25400</v>
      </c>
      <c r="J10" s="257">
        <v>1.3074</v>
      </c>
      <c r="K10" s="256">
        <f>I10*ROUND(J10,4)</f>
        <v>33207.96</v>
      </c>
      <c r="L10" s="258"/>
    </row>
    <row r="11" spans="1:12" ht="21">
      <c r="A11" s="121"/>
      <c r="B11" s="583"/>
      <c r="C11" s="584"/>
      <c r="D11" s="584"/>
      <c r="E11" s="584"/>
      <c r="F11" s="584"/>
      <c r="G11" s="584"/>
      <c r="H11" s="584"/>
      <c r="I11" s="123"/>
      <c r="J11" s="122"/>
      <c r="K11" s="123"/>
      <c r="L11" s="124"/>
    </row>
    <row r="12" spans="1:12" ht="21">
      <c r="A12" s="121"/>
      <c r="B12" s="681"/>
      <c r="C12" s="682"/>
      <c r="D12" s="682"/>
      <c r="E12" s="682"/>
      <c r="F12" s="682"/>
      <c r="G12" s="682"/>
      <c r="H12" s="682"/>
      <c r="I12" s="260"/>
      <c r="J12" s="122"/>
      <c r="K12" s="123"/>
      <c r="L12" s="124"/>
    </row>
    <row r="13" spans="1:12" ht="21">
      <c r="A13" s="121"/>
      <c r="B13" s="683"/>
      <c r="C13" s="684"/>
      <c r="D13" s="684"/>
      <c r="E13" s="684"/>
      <c r="F13" s="684"/>
      <c r="G13" s="684"/>
      <c r="H13" s="685"/>
      <c r="I13" s="122"/>
      <c r="J13" s="122"/>
      <c r="K13" s="261"/>
      <c r="L13" s="124"/>
    </row>
    <row r="14" spans="1:12" ht="21">
      <c r="A14" s="121"/>
      <c r="B14" s="580"/>
      <c r="C14" s="581"/>
      <c r="D14" s="581"/>
      <c r="E14" s="581"/>
      <c r="F14" s="581"/>
      <c r="G14" s="581"/>
      <c r="H14" s="262"/>
      <c r="I14" s="122"/>
      <c r="J14" s="122"/>
      <c r="K14" s="123"/>
      <c r="L14" s="124"/>
    </row>
    <row r="15" spans="1:12" ht="21">
      <c r="A15" s="124"/>
      <c r="B15" s="571"/>
      <c r="C15" s="572"/>
      <c r="D15" s="572"/>
      <c r="E15" s="572"/>
      <c r="F15" s="572"/>
      <c r="G15" s="572"/>
      <c r="H15" s="263"/>
      <c r="I15" s="122"/>
      <c r="J15" s="122"/>
      <c r="K15" s="123"/>
      <c r="L15" s="124"/>
    </row>
    <row r="16" spans="1:12" ht="21">
      <c r="A16" s="124"/>
      <c r="B16" s="571"/>
      <c r="C16" s="572"/>
      <c r="D16" s="572"/>
      <c r="E16" s="572"/>
      <c r="F16" s="572"/>
      <c r="G16" s="572"/>
      <c r="H16" s="263"/>
      <c r="I16" s="122"/>
      <c r="J16" s="122"/>
      <c r="K16" s="123"/>
      <c r="L16" s="124"/>
    </row>
    <row r="17" spans="1:12" ht="21.75" thickBot="1">
      <c r="A17" s="125"/>
      <c r="B17" s="569"/>
      <c r="C17" s="570"/>
      <c r="D17" s="570"/>
      <c r="E17" s="570"/>
      <c r="F17" s="570"/>
      <c r="G17" s="570"/>
      <c r="H17" s="264"/>
      <c r="I17" s="126"/>
      <c r="J17" s="126"/>
      <c r="K17" s="127"/>
      <c r="L17" s="125"/>
    </row>
    <row r="18" spans="1:12" ht="21.75" thickTop="1">
      <c r="A18" s="607" t="s">
        <v>21</v>
      </c>
      <c r="B18" s="710"/>
      <c r="C18" s="710"/>
      <c r="D18" s="710"/>
      <c r="E18" s="710"/>
      <c r="F18" s="710"/>
      <c r="G18" s="710"/>
      <c r="H18" s="710"/>
      <c r="I18" s="608"/>
      <c r="J18" s="609"/>
      <c r="K18" s="311">
        <f>SUM(K10:K17)</f>
        <v>33207.96</v>
      </c>
      <c r="L18" s="266"/>
    </row>
    <row r="19" spans="1:12" ht="21.75" thickBot="1">
      <c r="A19" s="592" t="str">
        <f>"("&amp;_xlfn.BAHTTEXT(K19)&amp;")"</f>
        <v>(สามหมื่นสามพันสองร้อยบาทถ้วน)</v>
      </c>
      <c r="B19" s="593"/>
      <c r="C19" s="593"/>
      <c r="D19" s="593"/>
      <c r="E19" s="593"/>
      <c r="F19" s="593"/>
      <c r="G19" s="593"/>
      <c r="H19" s="593"/>
      <c r="I19" s="593"/>
      <c r="J19" s="312" t="s">
        <v>26</v>
      </c>
      <c r="K19" s="313">
        <f>ROUNDDOWN(K18,-2)</f>
        <v>33200</v>
      </c>
      <c r="L19" s="267" t="s">
        <v>9</v>
      </c>
    </row>
    <row r="20" spans="1:12" ht="21.75" thickTop="1">
      <c r="A20" s="33"/>
      <c r="B20" s="594"/>
      <c r="C20" s="594"/>
      <c r="D20" s="594"/>
      <c r="E20" s="594"/>
      <c r="F20" s="594"/>
      <c r="G20" s="568"/>
      <c r="H20" s="568"/>
      <c r="I20" s="568"/>
      <c r="J20" s="568"/>
      <c r="K20" s="568"/>
      <c r="L20" s="568"/>
    </row>
    <row r="21" spans="1:12" ht="21">
      <c r="A21" s="33"/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</row>
    <row r="22" spans="1:12" ht="21.75" customHeight="1">
      <c r="A22" s="33"/>
      <c r="B22" s="594" t="s">
        <v>31</v>
      </c>
      <c r="C22" s="594"/>
      <c r="D22" s="594"/>
      <c r="E22" s="594"/>
      <c r="F22" s="594"/>
      <c r="G22" s="568"/>
      <c r="H22" s="568"/>
      <c r="I22" s="568"/>
      <c r="J22" s="568"/>
      <c r="K22" s="568"/>
      <c r="L22" s="568"/>
    </row>
    <row r="23" spans="1:12" ht="21.75" customHeight="1">
      <c r="A23" s="33"/>
      <c r="B23" s="568"/>
      <c r="C23" s="568"/>
      <c r="D23" s="568"/>
      <c r="E23" s="568"/>
      <c r="F23" s="568"/>
      <c r="G23" s="568" t="s">
        <v>55</v>
      </c>
      <c r="H23" s="568"/>
      <c r="I23" s="568"/>
      <c r="J23" s="568"/>
      <c r="K23" s="568"/>
      <c r="L23" s="568"/>
    </row>
    <row r="24" spans="1:12" ht="21.75" customHeight="1">
      <c r="A24" s="33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1:12" ht="21.75" customHeight="1">
      <c r="A25" s="33"/>
      <c r="B25" s="594" t="s">
        <v>32</v>
      </c>
      <c r="C25" s="594"/>
      <c r="D25" s="594"/>
      <c r="E25" s="594"/>
      <c r="F25" s="594"/>
      <c r="G25" s="568"/>
      <c r="H25" s="568"/>
      <c r="I25" s="568"/>
      <c r="J25" s="594" t="s">
        <v>100</v>
      </c>
      <c r="K25" s="594"/>
      <c r="L25" s="594"/>
    </row>
    <row r="26" spans="1:12" ht="21.75" customHeight="1">
      <c r="A26" s="33"/>
      <c r="B26" s="568"/>
      <c r="C26" s="568"/>
      <c r="D26" s="568"/>
      <c r="E26" s="568"/>
      <c r="F26" s="568"/>
      <c r="G26" s="568" t="s">
        <v>55</v>
      </c>
      <c r="H26" s="568"/>
      <c r="I26" s="568"/>
      <c r="J26" s="568"/>
      <c r="K26" s="568"/>
      <c r="L26" s="568"/>
    </row>
    <row r="27" spans="1:12" ht="21.75" customHeight="1">
      <c r="A27" s="33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ht="21.75" customHeight="1">
      <c r="A28" s="33"/>
      <c r="B28" s="594" t="s">
        <v>32</v>
      </c>
      <c r="C28" s="594"/>
      <c r="D28" s="594"/>
      <c r="E28" s="594"/>
      <c r="F28" s="594"/>
      <c r="G28" s="568"/>
      <c r="H28" s="568"/>
      <c r="I28" s="568"/>
      <c r="J28" s="611" t="s">
        <v>39</v>
      </c>
      <c r="K28" s="611"/>
      <c r="L28" s="611"/>
    </row>
    <row r="29" spans="1:12" ht="21.75" customHeight="1">
      <c r="A29" s="265"/>
      <c r="B29" s="568"/>
      <c r="C29" s="568"/>
      <c r="D29" s="568"/>
      <c r="E29" s="568"/>
      <c r="F29" s="568"/>
      <c r="G29" s="568" t="s">
        <v>55</v>
      </c>
      <c r="H29" s="568"/>
      <c r="I29" s="568"/>
      <c r="J29" s="611" t="s">
        <v>57</v>
      </c>
      <c r="K29" s="611"/>
      <c r="L29" s="611"/>
    </row>
    <row r="30" spans="1:12" ht="21.75" customHeight="1">
      <c r="A30" s="265"/>
      <c r="B30" s="116"/>
      <c r="C30" s="116"/>
      <c r="D30" s="116"/>
      <c r="E30" s="116"/>
      <c r="F30" s="116"/>
      <c r="G30" s="116"/>
      <c r="H30" s="116"/>
      <c r="I30" s="116"/>
      <c r="J30" s="268"/>
      <c r="K30" s="268"/>
      <c r="L30" s="268"/>
    </row>
    <row r="31" spans="1:12" ht="21.75" customHeight="1">
      <c r="A31" s="269"/>
      <c r="B31" s="594" t="s">
        <v>33</v>
      </c>
      <c r="C31" s="594"/>
      <c r="D31" s="594"/>
      <c r="E31" s="594"/>
      <c r="F31" s="594"/>
      <c r="G31" s="568"/>
      <c r="H31" s="568"/>
      <c r="I31" s="568"/>
      <c r="J31" s="611" t="s">
        <v>40</v>
      </c>
      <c r="K31" s="611"/>
      <c r="L31" s="611"/>
    </row>
    <row r="32" spans="1:12" ht="21.75" customHeight="1">
      <c r="A32" s="269"/>
      <c r="B32" s="568"/>
      <c r="C32" s="568"/>
      <c r="D32" s="568"/>
      <c r="E32" s="568"/>
      <c r="F32" s="568"/>
      <c r="G32" s="568" t="s">
        <v>55</v>
      </c>
      <c r="H32" s="568"/>
      <c r="I32" s="568"/>
      <c r="J32" s="611" t="s">
        <v>57</v>
      </c>
      <c r="K32" s="611"/>
      <c r="L32" s="611"/>
    </row>
    <row r="33" spans="1:12" ht="21">
      <c r="A33" s="13"/>
      <c r="B33" s="128"/>
      <c r="C33" s="128"/>
      <c r="D33" s="128"/>
      <c r="E33" s="128"/>
      <c r="F33" s="128"/>
      <c r="G33" s="116"/>
      <c r="H33" s="116"/>
      <c r="I33" s="116"/>
      <c r="J33" s="129"/>
      <c r="K33" s="130"/>
      <c r="L33" s="13"/>
    </row>
    <row r="34" spans="1:12" ht="21">
      <c r="A34" s="13"/>
      <c r="B34" s="128"/>
      <c r="C34" s="128"/>
      <c r="D34" s="128"/>
      <c r="E34" s="128"/>
      <c r="F34" s="128"/>
      <c r="G34" s="116"/>
      <c r="H34" s="116"/>
      <c r="I34" s="116"/>
      <c r="J34" s="129"/>
      <c r="K34" s="130"/>
      <c r="L34" s="13"/>
    </row>
  </sheetData>
  <sheetProtection/>
  <mergeCells count="52">
    <mergeCell ref="G31:I31"/>
    <mergeCell ref="G25:I25"/>
    <mergeCell ref="J25:L25"/>
    <mergeCell ref="B26:F26"/>
    <mergeCell ref="G26:I26"/>
    <mergeCell ref="J26:L26"/>
    <mergeCell ref="B25:F25"/>
    <mergeCell ref="J31:L31"/>
    <mergeCell ref="B12:H12"/>
    <mergeCell ref="G21:I21"/>
    <mergeCell ref="J21:L21"/>
    <mergeCell ref="B22:F22"/>
    <mergeCell ref="G22:I22"/>
    <mergeCell ref="J22:L22"/>
    <mergeCell ref="B17:G17"/>
    <mergeCell ref="A18:J18"/>
    <mergeCell ref="A19:I19"/>
    <mergeCell ref="B20:F20"/>
    <mergeCell ref="B2:D2"/>
    <mergeCell ref="A1:K1"/>
    <mergeCell ref="E2:L2"/>
    <mergeCell ref="K3:L3"/>
    <mergeCell ref="K6:L6"/>
    <mergeCell ref="B5:H5"/>
    <mergeCell ref="K5:L5"/>
    <mergeCell ref="F6:J6"/>
    <mergeCell ref="A8:A9"/>
    <mergeCell ref="L8:L9"/>
    <mergeCell ref="B13:H13"/>
    <mergeCell ref="B14:G14"/>
    <mergeCell ref="B15:G15"/>
    <mergeCell ref="B16:G16"/>
    <mergeCell ref="B8:H9"/>
    <mergeCell ref="J8:J9"/>
    <mergeCell ref="B10:H10"/>
    <mergeCell ref="B11:H11"/>
    <mergeCell ref="G20:I20"/>
    <mergeCell ref="J20:L20"/>
    <mergeCell ref="B21:F21"/>
    <mergeCell ref="B23:F23"/>
    <mergeCell ref="G23:I23"/>
    <mergeCell ref="J23:L23"/>
    <mergeCell ref="J32:L32"/>
    <mergeCell ref="B28:F28"/>
    <mergeCell ref="G28:I28"/>
    <mergeCell ref="J28:L28"/>
    <mergeCell ref="B29:F29"/>
    <mergeCell ref="B32:F32"/>
    <mergeCell ref="G32:I32"/>
    <mergeCell ref="G29:I29"/>
    <mergeCell ref="J29:L29"/>
    <mergeCell ref="B31:F3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M33"/>
  <sheetViews>
    <sheetView zoomScalePageLayoutView="0" workbookViewId="0" topLeftCell="A1">
      <selection activeCell="D2" sqref="D2:K2"/>
    </sheetView>
  </sheetViews>
  <sheetFormatPr defaultColWidth="9.140625" defaultRowHeight="12.75"/>
  <cols>
    <col min="1" max="1" width="7.8515625" style="13" customWidth="1"/>
    <col min="2" max="2" width="1.28515625" style="13" customWidth="1"/>
    <col min="3" max="3" width="4.140625" style="13" customWidth="1"/>
    <col min="4" max="4" width="8.28125" style="13" customWidth="1"/>
    <col min="5" max="5" width="16.00390625" style="13" customWidth="1"/>
    <col min="6" max="6" width="8.421875" style="13" customWidth="1"/>
    <col min="7" max="7" width="6.28125" style="13" customWidth="1"/>
    <col min="8" max="8" width="6.00390625" style="130" customWidth="1"/>
    <col min="9" max="9" width="8.421875" style="130" customWidth="1"/>
    <col min="10" max="10" width="8.00390625" style="130" customWidth="1"/>
    <col min="11" max="11" width="14.28125" style="13" customWidth="1"/>
    <col min="12" max="12" width="3.28125" style="1" customWidth="1"/>
    <col min="13" max="16384" width="9.140625" style="1" customWidth="1"/>
  </cols>
  <sheetData>
    <row r="1" spans="1:11" ht="23.25">
      <c r="A1" s="636" t="s">
        <v>56</v>
      </c>
      <c r="B1" s="636"/>
      <c r="C1" s="636"/>
      <c r="D1" s="636"/>
      <c r="E1" s="636"/>
      <c r="F1" s="636"/>
      <c r="G1" s="636"/>
      <c r="H1" s="636"/>
      <c r="I1" s="636"/>
      <c r="J1" s="636"/>
      <c r="K1" s="119" t="s">
        <v>45</v>
      </c>
    </row>
    <row r="2" spans="1:11" ht="23.25">
      <c r="A2" s="599" t="s">
        <v>29</v>
      </c>
      <c r="B2" s="599"/>
      <c r="C2" s="599"/>
      <c r="D2" s="600" t="s">
        <v>112</v>
      </c>
      <c r="E2" s="600"/>
      <c r="F2" s="600"/>
      <c r="G2" s="600"/>
      <c r="H2" s="600"/>
      <c r="I2" s="600"/>
      <c r="J2" s="600"/>
      <c r="K2" s="600"/>
    </row>
    <row r="3" spans="1:11" ht="23.25">
      <c r="A3" s="582" t="s">
        <v>0</v>
      </c>
      <c r="B3" s="582"/>
      <c r="C3" s="582"/>
      <c r="D3" s="584" t="s">
        <v>58</v>
      </c>
      <c r="E3" s="584"/>
      <c r="F3" s="584"/>
      <c r="G3" s="711"/>
      <c r="H3" s="711"/>
      <c r="I3" s="584"/>
      <c r="J3" s="584"/>
      <c r="K3" s="584"/>
    </row>
    <row r="4" spans="1:11" ht="23.25">
      <c r="A4" s="582" t="s">
        <v>1</v>
      </c>
      <c r="B4" s="582"/>
      <c r="C4" s="245"/>
      <c r="D4" s="271" t="s">
        <v>57</v>
      </c>
      <c r="E4" s="245"/>
      <c r="F4" s="245"/>
      <c r="G4" s="245"/>
      <c r="H4" s="245"/>
      <c r="I4" s="245"/>
      <c r="J4" s="245"/>
      <c r="K4" s="245"/>
    </row>
    <row r="5" spans="1:11" ht="23.25">
      <c r="A5" s="582" t="s">
        <v>106</v>
      </c>
      <c r="B5" s="582"/>
      <c r="C5" s="582"/>
      <c r="D5" s="582"/>
      <c r="E5" s="582"/>
      <c r="F5" s="259"/>
      <c r="G5" s="588" t="s">
        <v>11</v>
      </c>
      <c r="H5" s="588"/>
      <c r="I5" s="622">
        <v>6</v>
      </c>
      <c r="J5" s="622"/>
      <c r="K5" s="272" t="s">
        <v>12</v>
      </c>
    </row>
    <row r="6" spans="1:11" ht="23.25">
      <c r="A6" s="582" t="s">
        <v>2</v>
      </c>
      <c r="B6" s="582"/>
      <c r="C6" s="582"/>
      <c r="D6" s="582"/>
      <c r="E6" s="273">
        <v>241345</v>
      </c>
      <c r="F6" s="272"/>
      <c r="G6" s="584"/>
      <c r="H6" s="584"/>
      <c r="I6" s="584"/>
      <c r="J6" s="586"/>
      <c r="K6" s="586"/>
    </row>
    <row r="7" spans="1:11" ht="12" customHeight="1" thickBot="1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3"/>
    </row>
    <row r="8" spans="1:11" ht="21.75" customHeight="1" thickTop="1">
      <c r="A8" s="634" t="s">
        <v>3</v>
      </c>
      <c r="B8" s="601" t="s">
        <v>4</v>
      </c>
      <c r="C8" s="602"/>
      <c r="D8" s="602"/>
      <c r="E8" s="602"/>
      <c r="F8" s="602"/>
      <c r="G8" s="603"/>
      <c r="H8" s="640" t="s">
        <v>19</v>
      </c>
      <c r="I8" s="641"/>
      <c r="J8" s="642"/>
      <c r="K8" s="634" t="s">
        <v>5</v>
      </c>
    </row>
    <row r="9" spans="1:11" ht="21.75" customHeight="1" thickBot="1">
      <c r="A9" s="635"/>
      <c r="B9" s="604"/>
      <c r="C9" s="605"/>
      <c r="D9" s="605"/>
      <c r="E9" s="605"/>
      <c r="F9" s="605"/>
      <c r="G9" s="606"/>
      <c r="H9" s="624" t="s">
        <v>20</v>
      </c>
      <c r="I9" s="625"/>
      <c r="J9" s="626"/>
      <c r="K9" s="635"/>
    </row>
    <row r="10" spans="1:11" ht="24" thickTop="1">
      <c r="A10" s="258"/>
      <c r="B10" s="630" t="s">
        <v>6</v>
      </c>
      <c r="C10" s="631"/>
      <c r="D10" s="631"/>
      <c r="E10" s="631"/>
      <c r="F10" s="631"/>
      <c r="G10" s="632"/>
      <c r="H10" s="637"/>
      <c r="I10" s="638"/>
      <c r="J10" s="639"/>
      <c r="K10" s="258"/>
    </row>
    <row r="11" spans="1:11" ht="23.25">
      <c r="A11" s="121">
        <f>A10+1</f>
        <v>1</v>
      </c>
      <c r="B11" s="583" t="s">
        <v>44</v>
      </c>
      <c r="C11" s="584"/>
      <c r="D11" s="584"/>
      <c r="E11" s="584"/>
      <c r="F11" s="584"/>
      <c r="G11" s="585"/>
      <c r="H11" s="627">
        <v>33200</v>
      </c>
      <c r="I11" s="628"/>
      <c r="J11" s="629"/>
      <c r="K11" s="124"/>
    </row>
    <row r="12" spans="1:11" ht="23.25">
      <c r="A12" s="121"/>
      <c r="B12" s="583"/>
      <c r="C12" s="584"/>
      <c r="D12" s="584"/>
      <c r="E12" s="584"/>
      <c r="F12" s="584"/>
      <c r="G12" s="585"/>
      <c r="H12" s="627"/>
      <c r="I12" s="628"/>
      <c r="J12" s="629"/>
      <c r="K12" s="124"/>
    </row>
    <row r="13" spans="1:11" ht="23.25">
      <c r="A13" s="121"/>
      <c r="B13" s="583"/>
      <c r="C13" s="584"/>
      <c r="D13" s="584"/>
      <c r="E13" s="584"/>
      <c r="F13" s="584"/>
      <c r="G13" s="585"/>
      <c r="H13" s="627"/>
      <c r="I13" s="628"/>
      <c r="J13" s="629"/>
      <c r="K13" s="124"/>
    </row>
    <row r="14" spans="1:11" ht="23.25">
      <c r="A14" s="121"/>
      <c r="B14" s="621"/>
      <c r="C14" s="622"/>
      <c r="D14" s="622"/>
      <c r="E14" s="622"/>
      <c r="F14" s="622"/>
      <c r="G14" s="623"/>
      <c r="H14" s="627"/>
      <c r="I14" s="628"/>
      <c r="J14" s="629"/>
      <c r="K14" s="124"/>
    </row>
    <row r="15" spans="1:11" ht="23.25">
      <c r="A15" s="121"/>
      <c r="B15" s="621"/>
      <c r="C15" s="622"/>
      <c r="D15" s="622"/>
      <c r="E15" s="622"/>
      <c r="F15" s="622"/>
      <c r="G15" s="623"/>
      <c r="H15" s="627"/>
      <c r="I15" s="628"/>
      <c r="J15" s="629"/>
      <c r="K15" s="124"/>
    </row>
    <row r="16" spans="1:11" ht="23.25">
      <c r="A16" s="121"/>
      <c r="B16" s="621"/>
      <c r="C16" s="622"/>
      <c r="D16" s="622"/>
      <c r="E16" s="622"/>
      <c r="F16" s="622"/>
      <c r="G16" s="623"/>
      <c r="H16" s="627"/>
      <c r="I16" s="628"/>
      <c r="J16" s="629"/>
      <c r="K16" s="124"/>
    </row>
    <row r="17" spans="1:11" ht="23.25">
      <c r="A17" s="121"/>
      <c r="B17" s="621"/>
      <c r="C17" s="622"/>
      <c r="D17" s="622"/>
      <c r="E17" s="622"/>
      <c r="F17" s="622"/>
      <c r="G17" s="623"/>
      <c r="H17" s="627"/>
      <c r="I17" s="628"/>
      <c r="J17" s="629"/>
      <c r="K17" s="124"/>
    </row>
    <row r="18" spans="1:11" ht="23.25">
      <c r="A18" s="121"/>
      <c r="B18" s="621"/>
      <c r="C18" s="622"/>
      <c r="D18" s="622"/>
      <c r="E18" s="622"/>
      <c r="F18" s="622"/>
      <c r="G18" s="623"/>
      <c r="H18" s="627"/>
      <c r="I18" s="628"/>
      <c r="J18" s="629"/>
      <c r="K18" s="124"/>
    </row>
    <row r="19" spans="1:11" ht="24" thickBot="1">
      <c r="A19" s="275"/>
      <c r="B19" s="614"/>
      <c r="C19" s="615"/>
      <c r="D19" s="615"/>
      <c r="E19" s="615"/>
      <c r="F19" s="615"/>
      <c r="G19" s="616"/>
      <c r="H19" s="617"/>
      <c r="I19" s="618"/>
      <c r="J19" s="619"/>
      <c r="K19" s="125"/>
    </row>
    <row r="20" spans="1:11" ht="24.75" thickBot="1" thickTop="1">
      <c r="A20" s="620" t="s">
        <v>6</v>
      </c>
      <c r="B20" s="607" t="s">
        <v>8</v>
      </c>
      <c r="C20" s="608"/>
      <c r="D20" s="608"/>
      <c r="E20" s="608"/>
      <c r="F20" s="608"/>
      <c r="G20" s="609"/>
      <c r="H20" s="643">
        <f>SUM(H11:H19)</f>
        <v>33200</v>
      </c>
      <c r="I20" s="644"/>
      <c r="J20" s="645"/>
      <c r="K20" s="276" t="s">
        <v>9</v>
      </c>
    </row>
    <row r="21" spans="1:11" ht="24.75" thickBot="1" thickTop="1">
      <c r="A21" s="577"/>
      <c r="B21" s="592" t="str">
        <f>"("&amp;_xlfn.BAHTTEXT(H20)&amp;")"</f>
        <v>(สามหมื่นสามพันสองร้อยบาทถ้วน)</v>
      </c>
      <c r="C21" s="593"/>
      <c r="D21" s="593"/>
      <c r="E21" s="593"/>
      <c r="F21" s="593"/>
      <c r="G21" s="593"/>
      <c r="H21" s="593"/>
      <c r="I21" s="593"/>
      <c r="J21" s="593"/>
      <c r="K21" s="277"/>
    </row>
    <row r="22" spans="1:11" s="5" customFormat="1" ht="24" thickTop="1">
      <c r="A22" s="278"/>
      <c r="B22" s="612"/>
      <c r="C22" s="612"/>
      <c r="D22" s="612"/>
      <c r="E22" s="568"/>
      <c r="F22" s="568"/>
      <c r="G22" s="116"/>
      <c r="H22" s="117"/>
      <c r="I22" s="117"/>
      <c r="J22" s="117"/>
      <c r="K22" s="117"/>
    </row>
    <row r="23" spans="1:13" s="5" customFormat="1" ht="21.75" customHeight="1">
      <c r="A23" s="594" t="s">
        <v>31</v>
      </c>
      <c r="B23" s="594"/>
      <c r="C23" s="594"/>
      <c r="D23" s="594"/>
      <c r="E23" s="568"/>
      <c r="F23" s="568"/>
      <c r="G23" s="568"/>
      <c r="H23" s="568"/>
      <c r="I23" s="32"/>
      <c r="J23" s="32"/>
      <c r="K23" s="33"/>
      <c r="L23" s="9"/>
      <c r="M23" s="10"/>
    </row>
    <row r="24" spans="1:13" ht="21.75" customHeight="1">
      <c r="A24" s="280"/>
      <c r="B24" s="612"/>
      <c r="C24" s="612"/>
      <c r="D24" s="612"/>
      <c r="E24" s="613" t="s">
        <v>107</v>
      </c>
      <c r="F24" s="613"/>
      <c r="G24" s="613"/>
      <c r="H24" s="613"/>
      <c r="I24" s="268"/>
      <c r="J24" s="268"/>
      <c r="K24" s="33"/>
      <c r="L24" s="8"/>
      <c r="M24" s="2"/>
    </row>
    <row r="25" spans="1:13" ht="21.75" customHeight="1">
      <c r="A25" s="280"/>
      <c r="B25" s="279"/>
      <c r="C25" s="279"/>
      <c r="D25" s="279"/>
      <c r="E25" s="118"/>
      <c r="F25" s="118"/>
      <c r="G25" s="118"/>
      <c r="H25" s="118"/>
      <c r="I25" s="268"/>
      <c r="J25" s="268"/>
      <c r="K25" s="33"/>
      <c r="L25" s="8"/>
      <c r="M25" s="2"/>
    </row>
    <row r="26" spans="1:13" ht="21.75" customHeight="1">
      <c r="A26" s="594" t="s">
        <v>32</v>
      </c>
      <c r="B26" s="594"/>
      <c r="C26" s="594"/>
      <c r="D26" s="594"/>
      <c r="E26" s="568"/>
      <c r="F26" s="568"/>
      <c r="G26" s="268"/>
      <c r="H26" s="268" t="s">
        <v>105</v>
      </c>
      <c r="I26" s="32"/>
      <c r="J26" s="32"/>
      <c r="K26" s="33"/>
      <c r="L26" s="8"/>
      <c r="M26" s="2"/>
    </row>
    <row r="27" spans="1:13" ht="21.75" customHeight="1">
      <c r="A27" s="33"/>
      <c r="B27" s="568"/>
      <c r="C27" s="568"/>
      <c r="D27" s="568"/>
      <c r="E27" s="613" t="s">
        <v>108</v>
      </c>
      <c r="F27" s="613"/>
      <c r="G27" s="32"/>
      <c r="H27" s="33"/>
      <c r="I27" s="268"/>
      <c r="J27" s="268"/>
      <c r="K27" s="33"/>
      <c r="L27" s="8"/>
      <c r="M27" s="2"/>
    </row>
    <row r="28" spans="1:13" ht="21.75" customHeight="1">
      <c r="A28" s="33"/>
      <c r="B28" s="116"/>
      <c r="C28" s="116"/>
      <c r="D28" s="116"/>
      <c r="E28" s="118"/>
      <c r="F28" s="118"/>
      <c r="G28" s="32"/>
      <c r="H28" s="33"/>
      <c r="I28" s="268"/>
      <c r="J28" s="268"/>
      <c r="K28" s="33"/>
      <c r="L28" s="8"/>
      <c r="M28" s="2"/>
    </row>
    <row r="29" spans="1:13" ht="21.75" customHeight="1">
      <c r="A29" s="594" t="s">
        <v>32</v>
      </c>
      <c r="B29" s="594"/>
      <c r="C29" s="594"/>
      <c r="D29" s="594"/>
      <c r="E29" s="568"/>
      <c r="F29" s="568"/>
      <c r="G29" s="268"/>
      <c r="H29" s="268" t="s">
        <v>39</v>
      </c>
      <c r="I29" s="268"/>
      <c r="J29" s="268"/>
      <c r="K29" s="268"/>
      <c r="L29" s="8"/>
      <c r="M29" s="2"/>
    </row>
    <row r="30" spans="1:13" ht="21.75" customHeight="1">
      <c r="A30" s="33"/>
      <c r="B30" s="568"/>
      <c r="C30" s="568"/>
      <c r="D30" s="568"/>
      <c r="E30" s="613" t="s">
        <v>108</v>
      </c>
      <c r="F30" s="613"/>
      <c r="G30" s="268"/>
      <c r="H30" s="268" t="s">
        <v>57</v>
      </c>
      <c r="I30" s="268"/>
      <c r="J30" s="281"/>
      <c r="K30" s="281"/>
      <c r="L30" s="8"/>
      <c r="M30" s="2"/>
    </row>
    <row r="31" spans="1:13" ht="21.75" customHeight="1">
      <c r="A31" s="33"/>
      <c r="B31" s="116"/>
      <c r="C31" s="116"/>
      <c r="D31" s="116"/>
      <c r="E31" s="118"/>
      <c r="F31" s="118"/>
      <c r="G31" s="268"/>
      <c r="H31" s="268"/>
      <c r="I31" s="268"/>
      <c r="J31" s="281"/>
      <c r="K31" s="281"/>
      <c r="L31" s="8"/>
      <c r="M31" s="2"/>
    </row>
    <row r="32" spans="1:13" ht="21.75" customHeight="1">
      <c r="A32" s="594" t="s">
        <v>33</v>
      </c>
      <c r="B32" s="594"/>
      <c r="C32" s="594"/>
      <c r="D32" s="594"/>
      <c r="E32" s="568"/>
      <c r="F32" s="568"/>
      <c r="G32" s="268"/>
      <c r="H32" s="268" t="s">
        <v>40</v>
      </c>
      <c r="I32" s="268"/>
      <c r="J32" s="268"/>
      <c r="K32" s="268"/>
      <c r="L32" s="8"/>
      <c r="M32" s="2"/>
    </row>
    <row r="33" spans="1:13" ht="21.75" customHeight="1">
      <c r="A33" s="33"/>
      <c r="B33" s="568"/>
      <c r="C33" s="568"/>
      <c r="D33" s="568"/>
      <c r="E33" s="613" t="s">
        <v>108</v>
      </c>
      <c r="F33" s="613"/>
      <c r="G33" s="268"/>
      <c r="H33" s="268" t="s">
        <v>57</v>
      </c>
      <c r="I33" s="268"/>
      <c r="J33" s="281"/>
      <c r="K33" s="281"/>
      <c r="L33" s="8"/>
      <c r="M33" s="2"/>
    </row>
  </sheetData>
  <sheetProtection/>
  <mergeCells count="64">
    <mergeCell ref="G6:I6"/>
    <mergeCell ref="J6:K6"/>
    <mergeCell ref="A7:K7"/>
    <mergeCell ref="A1:J1"/>
    <mergeCell ref="A4:B4"/>
    <mergeCell ref="A2:C2"/>
    <mergeCell ref="D2:K2"/>
    <mergeCell ref="A5:E5"/>
    <mergeCell ref="G5:H5"/>
    <mergeCell ref="I5:J5"/>
    <mergeCell ref="A3:C3"/>
    <mergeCell ref="D3:F3"/>
    <mergeCell ref="G3:H3"/>
    <mergeCell ref="A8:A9"/>
    <mergeCell ref="B8:G9"/>
    <mergeCell ref="H8:J8"/>
    <mergeCell ref="I3:K3"/>
    <mergeCell ref="A6:D6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G23:H23"/>
    <mergeCell ref="B24:D24"/>
    <mergeCell ref="E24:F24"/>
    <mergeCell ref="G24:H24"/>
    <mergeCell ref="A20:A21"/>
    <mergeCell ref="B20:G20"/>
    <mergeCell ref="H20:J20"/>
    <mergeCell ref="B21:J21"/>
    <mergeCell ref="B22:D22"/>
    <mergeCell ref="E22:F22"/>
    <mergeCell ref="E26:F26"/>
    <mergeCell ref="E27:F27"/>
    <mergeCell ref="A26:D26"/>
    <mergeCell ref="B27:D27"/>
    <mergeCell ref="A23:D23"/>
    <mergeCell ref="E23:F23"/>
    <mergeCell ref="A32:D32"/>
    <mergeCell ref="E32:F32"/>
    <mergeCell ref="B33:D33"/>
    <mergeCell ref="E33:F33"/>
    <mergeCell ref="A29:D29"/>
    <mergeCell ref="E29:F29"/>
    <mergeCell ref="B30:D30"/>
    <mergeCell ref="E30:F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6"/>
  <sheetViews>
    <sheetView workbookViewId="0" topLeftCell="A49">
      <selection activeCell="N76" sqref="N76"/>
    </sheetView>
  </sheetViews>
  <sheetFormatPr defaultColWidth="9.140625" defaultRowHeight="12.75"/>
  <cols>
    <col min="1" max="1" width="6.57421875" style="128" customWidth="1"/>
    <col min="2" max="2" width="5.28125" style="128" customWidth="1"/>
    <col min="3" max="3" width="2.28125" style="13" customWidth="1"/>
    <col min="4" max="4" width="6.8515625" style="13" customWidth="1"/>
    <col min="5" max="5" width="31.421875" style="13" customWidth="1"/>
    <col min="6" max="6" width="8.421875" style="130" customWidth="1"/>
    <col min="7" max="7" width="7.8515625" style="13" customWidth="1"/>
    <col min="8" max="9" width="12.00390625" style="200" customWidth="1"/>
    <col min="10" max="10" width="12.00390625" style="201" customWidth="1"/>
    <col min="11" max="11" width="12.00390625" style="200" customWidth="1"/>
    <col min="12" max="12" width="12.57421875" style="200" customWidth="1"/>
    <col min="13" max="13" width="11.421875" style="3" customWidth="1"/>
    <col min="14" max="14" width="12.421875" style="3" bestFit="1" customWidth="1"/>
    <col min="15" max="25" width="9.140625" style="3" customWidth="1"/>
    <col min="26" max="26" width="3.8515625" style="3" customWidth="1"/>
    <col min="27" max="16384" width="9.140625" style="3" customWidth="1"/>
  </cols>
  <sheetData>
    <row r="1" spans="1:13" ht="21">
      <c r="A1" s="712" t="s">
        <v>23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</row>
    <row r="2" spans="1:13" ht="21">
      <c r="A2" s="39" t="s">
        <v>35</v>
      </c>
      <c r="B2" s="39"/>
      <c r="C2" s="35"/>
      <c r="D2" s="35"/>
      <c r="E2" s="35" t="s">
        <v>118</v>
      </c>
      <c r="F2" s="32"/>
      <c r="G2" s="33"/>
      <c r="H2" s="34"/>
      <c r="I2" s="283"/>
      <c r="J2" s="35"/>
      <c r="K2" s="35"/>
      <c r="L2" s="35"/>
      <c r="M2" s="35"/>
    </row>
    <row r="3" spans="1:13" ht="21">
      <c r="A3" s="661" t="s">
        <v>0</v>
      </c>
      <c r="B3" s="661"/>
      <c r="C3" s="661"/>
      <c r="D3" s="35" t="s">
        <v>119</v>
      </c>
      <c r="E3" s="35"/>
      <c r="F3" s="35"/>
      <c r="G3" s="35"/>
      <c r="H3" s="35"/>
      <c r="I3" s="36"/>
      <c r="J3" s="39"/>
      <c r="K3" s="37"/>
      <c r="L3" s="37"/>
      <c r="M3" s="37"/>
    </row>
    <row r="4" spans="1:13" s="13" customFormat="1" ht="21.75" thickBot="1">
      <c r="A4" s="661" t="s">
        <v>7</v>
      </c>
      <c r="B4" s="661"/>
      <c r="C4" s="661"/>
      <c r="D4" s="650" t="s">
        <v>120</v>
      </c>
      <c r="E4" s="650"/>
      <c r="F4" s="650"/>
      <c r="G4" s="650"/>
      <c r="H4" s="650"/>
      <c r="I4" s="707" t="s">
        <v>2</v>
      </c>
      <c r="J4" s="707"/>
      <c r="K4" s="553">
        <v>242466</v>
      </c>
      <c r="L4" s="553"/>
      <c r="M4" s="553"/>
    </row>
    <row r="5" spans="1:13" ht="21.75" thickTop="1">
      <c r="A5" s="576" t="s">
        <v>3</v>
      </c>
      <c r="B5" s="601" t="s">
        <v>4</v>
      </c>
      <c r="C5" s="602"/>
      <c r="D5" s="602"/>
      <c r="E5" s="602"/>
      <c r="F5" s="667" t="s">
        <v>11</v>
      </c>
      <c r="G5" s="634" t="s">
        <v>13</v>
      </c>
      <c r="H5" s="669" t="s">
        <v>18</v>
      </c>
      <c r="I5" s="670"/>
      <c r="J5" s="669" t="s">
        <v>15</v>
      </c>
      <c r="K5" s="670"/>
      <c r="L5" s="665" t="s">
        <v>17</v>
      </c>
      <c r="M5" s="576" t="s">
        <v>5</v>
      </c>
    </row>
    <row r="6" spans="1:13" ht="21.75" thickBot="1">
      <c r="A6" s="577"/>
      <c r="B6" s="604"/>
      <c r="C6" s="605"/>
      <c r="D6" s="605"/>
      <c r="E6" s="605"/>
      <c r="F6" s="668"/>
      <c r="G6" s="635"/>
      <c r="H6" s="14" t="s">
        <v>24</v>
      </c>
      <c r="I6" s="14" t="s">
        <v>16</v>
      </c>
      <c r="J6" s="14" t="s">
        <v>24</v>
      </c>
      <c r="K6" s="14" t="s">
        <v>16</v>
      </c>
      <c r="L6" s="666"/>
      <c r="M6" s="577"/>
    </row>
    <row r="7" spans="1:14" ht="18.75" customHeight="1" thickTop="1">
      <c r="A7" s="318">
        <v>1</v>
      </c>
      <c r="B7" s="580" t="s">
        <v>121</v>
      </c>
      <c r="C7" s="581"/>
      <c r="D7" s="581"/>
      <c r="E7" s="715"/>
      <c r="F7" s="205">
        <v>1</v>
      </c>
      <c r="G7" s="15" t="s">
        <v>122</v>
      </c>
      <c r="H7" s="16">
        <v>365000</v>
      </c>
      <c r="I7" s="17">
        <f aca="true" t="shared" si="0" ref="I7:I24">SUM(H7)*$F7</f>
        <v>365000</v>
      </c>
      <c r="J7" s="18"/>
      <c r="K7" s="17">
        <f>SUM(J7)*$F7</f>
        <v>0</v>
      </c>
      <c r="L7" s="19">
        <f>SUM(,I7,K7)</f>
        <v>365000</v>
      </c>
      <c r="M7" s="15"/>
      <c r="N7" s="331"/>
    </row>
    <row r="8" spans="1:13" ht="18.75" customHeight="1">
      <c r="A8" s="318">
        <v>2</v>
      </c>
      <c r="B8" s="571" t="s">
        <v>121</v>
      </c>
      <c r="C8" s="572"/>
      <c r="D8" s="572"/>
      <c r="E8" s="646"/>
      <c r="F8" s="205">
        <v>1</v>
      </c>
      <c r="G8" s="15" t="s">
        <v>122</v>
      </c>
      <c r="H8" s="16">
        <v>162000</v>
      </c>
      <c r="I8" s="17">
        <f t="shared" si="0"/>
        <v>162000</v>
      </c>
      <c r="J8" s="18"/>
      <c r="K8" s="17">
        <f aca="true" t="shared" si="1" ref="K8:K24">SUM(J8)*$F8</f>
        <v>0</v>
      </c>
      <c r="L8" s="19">
        <f aca="true" t="shared" si="2" ref="L8:L24">SUM(,I8,K8)</f>
        <v>162000</v>
      </c>
      <c r="M8" s="15"/>
    </row>
    <row r="9" spans="1:13" ht="18.75" customHeight="1">
      <c r="A9" s="318">
        <v>3</v>
      </c>
      <c r="B9" s="571" t="s">
        <v>123</v>
      </c>
      <c r="C9" s="572"/>
      <c r="D9" s="572"/>
      <c r="E9" s="646"/>
      <c r="F9" s="206">
        <v>1</v>
      </c>
      <c r="G9" s="23" t="s">
        <v>122</v>
      </c>
      <c r="H9" s="24">
        <v>10000</v>
      </c>
      <c r="I9" s="17">
        <f t="shared" si="0"/>
        <v>10000</v>
      </c>
      <c r="J9" s="24"/>
      <c r="K9" s="17">
        <f t="shared" si="1"/>
        <v>0</v>
      </c>
      <c r="L9" s="19">
        <f t="shared" si="2"/>
        <v>10000</v>
      </c>
      <c r="M9" s="23"/>
    </row>
    <row r="10" spans="1:13" ht="18.75" customHeight="1">
      <c r="A10" s="318">
        <v>4</v>
      </c>
      <c r="B10" s="571" t="s">
        <v>123</v>
      </c>
      <c r="C10" s="572"/>
      <c r="D10" s="572"/>
      <c r="E10" s="646"/>
      <c r="F10" s="206">
        <v>1</v>
      </c>
      <c r="G10" s="23" t="s">
        <v>122</v>
      </c>
      <c r="H10" s="24">
        <v>10000</v>
      </c>
      <c r="I10" s="17">
        <f t="shared" si="0"/>
        <v>10000</v>
      </c>
      <c r="J10" s="24"/>
      <c r="K10" s="17">
        <f t="shared" si="1"/>
        <v>0</v>
      </c>
      <c r="L10" s="19">
        <f t="shared" si="2"/>
        <v>10000</v>
      </c>
      <c r="M10" s="23"/>
    </row>
    <row r="11" spans="1:13" ht="18.75" customHeight="1">
      <c r="A11" s="318">
        <v>5</v>
      </c>
      <c r="B11" s="571" t="s">
        <v>123</v>
      </c>
      <c r="C11" s="572"/>
      <c r="D11" s="572"/>
      <c r="E11" s="646"/>
      <c r="F11" s="206">
        <v>1</v>
      </c>
      <c r="G11" s="23" t="s">
        <v>122</v>
      </c>
      <c r="H11" s="24">
        <v>10000</v>
      </c>
      <c r="I11" s="17">
        <f t="shared" si="0"/>
        <v>10000</v>
      </c>
      <c r="J11" s="24"/>
      <c r="K11" s="17">
        <f t="shared" si="1"/>
        <v>0</v>
      </c>
      <c r="L11" s="19">
        <f t="shared" si="2"/>
        <v>10000</v>
      </c>
      <c r="M11" s="23"/>
    </row>
    <row r="12" spans="1:13" ht="18.75" customHeight="1">
      <c r="A12" s="318">
        <v>6</v>
      </c>
      <c r="B12" s="105" t="s">
        <v>129</v>
      </c>
      <c r="C12" s="106"/>
      <c r="D12" s="106"/>
      <c r="E12" s="107"/>
      <c r="F12" s="206">
        <v>3</v>
      </c>
      <c r="G12" s="23" t="s">
        <v>124</v>
      </c>
      <c r="H12" s="24">
        <v>24000</v>
      </c>
      <c r="I12" s="17">
        <f t="shared" si="0"/>
        <v>72000</v>
      </c>
      <c r="J12" s="24"/>
      <c r="K12" s="17">
        <f t="shared" si="1"/>
        <v>0</v>
      </c>
      <c r="L12" s="19">
        <f t="shared" si="2"/>
        <v>72000</v>
      </c>
      <c r="M12" s="23"/>
    </row>
    <row r="13" spans="1:13" ht="18.75" customHeight="1">
      <c r="A13" s="318">
        <v>7</v>
      </c>
      <c r="B13" s="105" t="s">
        <v>129</v>
      </c>
      <c r="C13" s="106"/>
      <c r="D13" s="106"/>
      <c r="E13" s="107"/>
      <c r="F13" s="206">
        <v>4</v>
      </c>
      <c r="G13" s="23" t="s">
        <v>124</v>
      </c>
      <c r="H13" s="24">
        <v>24000</v>
      </c>
      <c r="I13" s="17">
        <f t="shared" si="0"/>
        <v>96000</v>
      </c>
      <c r="J13" s="24"/>
      <c r="K13" s="17">
        <f t="shared" si="1"/>
        <v>0</v>
      </c>
      <c r="L13" s="19">
        <f t="shared" si="2"/>
        <v>96000</v>
      </c>
      <c r="M13" s="23"/>
    </row>
    <row r="14" spans="1:13" ht="18.75" customHeight="1">
      <c r="A14" s="318">
        <v>8</v>
      </c>
      <c r="B14" s="571" t="s">
        <v>125</v>
      </c>
      <c r="C14" s="572"/>
      <c r="D14" s="572"/>
      <c r="E14" s="646"/>
      <c r="F14" s="206">
        <v>7</v>
      </c>
      <c r="G14" s="23" t="s">
        <v>124</v>
      </c>
      <c r="H14" s="24">
        <v>27000</v>
      </c>
      <c r="I14" s="17">
        <f t="shared" si="0"/>
        <v>189000</v>
      </c>
      <c r="J14" s="24"/>
      <c r="K14" s="17">
        <f t="shared" si="1"/>
        <v>0</v>
      </c>
      <c r="L14" s="19">
        <f t="shared" si="2"/>
        <v>189000</v>
      </c>
      <c r="M14" s="23"/>
    </row>
    <row r="15" spans="1:13" ht="18.75" customHeight="1">
      <c r="A15" s="318">
        <v>9</v>
      </c>
      <c r="B15" s="571" t="s">
        <v>126</v>
      </c>
      <c r="C15" s="572"/>
      <c r="D15" s="572"/>
      <c r="E15" s="646"/>
      <c r="F15" s="206">
        <v>7</v>
      </c>
      <c r="G15" s="23" t="s">
        <v>127</v>
      </c>
      <c r="H15" s="24">
        <v>5700</v>
      </c>
      <c r="I15" s="17">
        <f t="shared" si="0"/>
        <v>39900</v>
      </c>
      <c r="J15" s="24"/>
      <c r="K15" s="17">
        <f t="shared" si="1"/>
        <v>0</v>
      </c>
      <c r="L15" s="19">
        <f t="shared" si="2"/>
        <v>39900</v>
      </c>
      <c r="M15" s="23"/>
    </row>
    <row r="16" spans="1:13" ht="18.75" customHeight="1">
      <c r="A16" s="318">
        <v>10</v>
      </c>
      <c r="B16" s="571" t="s">
        <v>121</v>
      </c>
      <c r="C16" s="572"/>
      <c r="D16" s="572"/>
      <c r="E16" s="646"/>
      <c r="F16" s="206">
        <v>1</v>
      </c>
      <c r="G16" s="23" t="s">
        <v>122</v>
      </c>
      <c r="H16" s="24">
        <v>432000</v>
      </c>
      <c r="I16" s="17">
        <f t="shared" si="0"/>
        <v>432000</v>
      </c>
      <c r="J16" s="24"/>
      <c r="K16" s="17">
        <f t="shared" si="1"/>
        <v>0</v>
      </c>
      <c r="L16" s="19">
        <f t="shared" si="2"/>
        <v>432000</v>
      </c>
      <c r="M16" s="23"/>
    </row>
    <row r="17" spans="1:13" ht="18.75" customHeight="1">
      <c r="A17" s="318">
        <v>11</v>
      </c>
      <c r="B17" s="571" t="s">
        <v>123</v>
      </c>
      <c r="C17" s="572"/>
      <c r="D17" s="572"/>
      <c r="E17" s="646"/>
      <c r="F17" s="206">
        <v>1</v>
      </c>
      <c r="G17" s="23" t="s">
        <v>122</v>
      </c>
      <c r="H17" s="24">
        <v>10000</v>
      </c>
      <c r="I17" s="17">
        <f t="shared" si="0"/>
        <v>10000</v>
      </c>
      <c r="J17" s="24"/>
      <c r="K17" s="17">
        <f t="shared" si="1"/>
        <v>0</v>
      </c>
      <c r="L17" s="19">
        <f t="shared" si="2"/>
        <v>10000</v>
      </c>
      <c r="M17" s="23"/>
    </row>
    <row r="18" spans="1:13" ht="18.75" customHeight="1">
      <c r="A18" s="318">
        <v>12</v>
      </c>
      <c r="B18" s="571" t="s">
        <v>123</v>
      </c>
      <c r="C18" s="572"/>
      <c r="D18" s="572"/>
      <c r="E18" s="646"/>
      <c r="F18" s="206">
        <v>1</v>
      </c>
      <c r="G18" s="23" t="s">
        <v>122</v>
      </c>
      <c r="H18" s="24">
        <v>10000</v>
      </c>
      <c r="I18" s="17">
        <f t="shared" si="0"/>
        <v>10000</v>
      </c>
      <c r="J18" s="24"/>
      <c r="K18" s="17">
        <f t="shared" si="1"/>
        <v>0</v>
      </c>
      <c r="L18" s="19">
        <f t="shared" si="2"/>
        <v>10000</v>
      </c>
      <c r="M18" s="23"/>
    </row>
    <row r="19" spans="1:13" ht="18.75" customHeight="1">
      <c r="A19" s="318">
        <v>13</v>
      </c>
      <c r="B19" s="571" t="s">
        <v>123</v>
      </c>
      <c r="C19" s="572"/>
      <c r="D19" s="572"/>
      <c r="E19" s="646"/>
      <c r="F19" s="205">
        <v>1</v>
      </c>
      <c r="G19" s="23" t="s">
        <v>122</v>
      </c>
      <c r="H19" s="16">
        <v>10000</v>
      </c>
      <c r="I19" s="17">
        <f t="shared" si="0"/>
        <v>10000</v>
      </c>
      <c r="J19" s="27"/>
      <c r="K19" s="17">
        <f t="shared" si="1"/>
        <v>0</v>
      </c>
      <c r="L19" s="19">
        <f t="shared" si="2"/>
        <v>10000</v>
      </c>
      <c r="M19" s="25"/>
    </row>
    <row r="20" spans="1:13" ht="18.75" customHeight="1">
      <c r="A20" s="318">
        <v>14</v>
      </c>
      <c r="B20" s="571" t="s">
        <v>129</v>
      </c>
      <c r="C20" s="572"/>
      <c r="D20" s="572"/>
      <c r="E20" s="646"/>
      <c r="F20" s="205">
        <v>3</v>
      </c>
      <c r="G20" s="23" t="s">
        <v>124</v>
      </c>
      <c r="H20" s="16">
        <v>24000</v>
      </c>
      <c r="I20" s="17">
        <f t="shared" si="0"/>
        <v>72000</v>
      </c>
      <c r="J20" s="18"/>
      <c r="K20" s="17">
        <f t="shared" si="1"/>
        <v>0</v>
      </c>
      <c r="L20" s="19">
        <f t="shared" si="2"/>
        <v>72000</v>
      </c>
      <c r="M20" s="15"/>
    </row>
    <row r="21" spans="1:13" ht="18.75" customHeight="1">
      <c r="A21" s="319">
        <v>15</v>
      </c>
      <c r="B21" s="571" t="s">
        <v>130</v>
      </c>
      <c r="C21" s="572"/>
      <c r="D21" s="572"/>
      <c r="E21" s="646"/>
      <c r="F21" s="205">
        <v>1</v>
      </c>
      <c r="G21" s="23" t="s">
        <v>124</v>
      </c>
      <c r="H21" s="16">
        <v>43000</v>
      </c>
      <c r="I21" s="17">
        <f t="shared" si="0"/>
        <v>43000</v>
      </c>
      <c r="J21" s="24"/>
      <c r="K21" s="17">
        <f t="shared" si="1"/>
        <v>0</v>
      </c>
      <c r="L21" s="19">
        <f t="shared" si="2"/>
        <v>43000</v>
      </c>
      <c r="M21" s="23"/>
    </row>
    <row r="22" spans="1:13" ht="18.75" customHeight="1">
      <c r="A22" s="319">
        <v>16</v>
      </c>
      <c r="B22" s="105" t="s">
        <v>125</v>
      </c>
      <c r="C22" s="106"/>
      <c r="D22" s="106"/>
      <c r="E22" s="107"/>
      <c r="F22" s="206">
        <v>4</v>
      </c>
      <c r="G22" s="23" t="s">
        <v>124</v>
      </c>
      <c r="H22" s="24">
        <v>27000</v>
      </c>
      <c r="I22" s="17">
        <f t="shared" si="0"/>
        <v>108000</v>
      </c>
      <c r="J22" s="24"/>
      <c r="K22" s="17">
        <f t="shared" si="1"/>
        <v>0</v>
      </c>
      <c r="L22" s="19">
        <f t="shared" si="2"/>
        <v>108000</v>
      </c>
      <c r="M22" s="23"/>
    </row>
    <row r="23" spans="1:13" ht="18.75" customHeight="1">
      <c r="A23" s="319">
        <v>17</v>
      </c>
      <c r="B23" s="571" t="s">
        <v>131</v>
      </c>
      <c r="C23" s="572"/>
      <c r="D23" s="572"/>
      <c r="E23" s="646"/>
      <c r="F23" s="206">
        <v>2</v>
      </c>
      <c r="G23" s="23" t="s">
        <v>124</v>
      </c>
      <c r="H23" s="24">
        <v>7700</v>
      </c>
      <c r="I23" s="17">
        <f t="shared" si="0"/>
        <v>15400</v>
      </c>
      <c r="J23" s="24"/>
      <c r="K23" s="17">
        <f t="shared" si="1"/>
        <v>0</v>
      </c>
      <c r="L23" s="19">
        <f t="shared" si="2"/>
        <v>15400</v>
      </c>
      <c r="M23" s="23"/>
    </row>
    <row r="24" spans="1:13" ht="18.75" customHeight="1" thickBot="1">
      <c r="A24" s="320"/>
      <c r="B24" s="647"/>
      <c r="C24" s="648"/>
      <c r="D24" s="648"/>
      <c r="E24" s="649"/>
      <c r="F24" s="208"/>
      <c r="G24" s="28"/>
      <c r="H24" s="29"/>
      <c r="I24" s="17">
        <f t="shared" si="0"/>
        <v>0</v>
      </c>
      <c r="J24" s="29"/>
      <c r="K24" s="17">
        <f t="shared" si="1"/>
        <v>0</v>
      </c>
      <c r="L24" s="19">
        <f t="shared" si="2"/>
        <v>0</v>
      </c>
      <c r="M24" s="28"/>
    </row>
    <row r="25" spans="1:13" ht="18.75" customHeight="1" thickBot="1" thickTop="1">
      <c r="A25" s="674" t="s">
        <v>14</v>
      </c>
      <c r="B25" s="675"/>
      <c r="C25" s="675"/>
      <c r="D25" s="675"/>
      <c r="E25" s="675"/>
      <c r="F25" s="675"/>
      <c r="G25" s="675"/>
      <c r="H25" s="676"/>
      <c r="I25" s="30">
        <f>SUM(I7:I24)</f>
        <v>1654300</v>
      </c>
      <c r="J25" s="30"/>
      <c r="K25" s="30">
        <f>SUM(K7:K24)</f>
        <v>0</v>
      </c>
      <c r="L25" s="30">
        <f>SUM(L7:L24)</f>
        <v>1654300</v>
      </c>
      <c r="M25" s="31"/>
    </row>
    <row r="26" spans="1:13" ht="18.75" customHeight="1" thickTop="1">
      <c r="A26" s="283"/>
      <c r="B26" s="283"/>
      <c r="C26" s="283"/>
      <c r="E26" s="283"/>
      <c r="F26" s="197"/>
      <c r="G26" s="197"/>
      <c r="H26" s="197"/>
      <c r="I26" s="198"/>
      <c r="J26" s="198"/>
      <c r="K26" s="198"/>
      <c r="L26" s="198"/>
      <c r="M26" s="7"/>
    </row>
    <row r="27" spans="1:13" ht="18.75" customHeight="1">
      <c r="A27" s="283"/>
      <c r="B27" s="283"/>
      <c r="C27" s="283"/>
      <c r="E27" s="547" t="s">
        <v>102</v>
      </c>
      <c r="F27" s="547"/>
      <c r="G27" s="547"/>
      <c r="H27" s="547"/>
      <c r="I27" s="547" t="s">
        <v>101</v>
      </c>
      <c r="J27" s="547"/>
      <c r="K27" s="547"/>
      <c r="L27" s="547"/>
      <c r="M27" s="7"/>
    </row>
    <row r="28" spans="1:13" ht="18.75" customHeight="1">
      <c r="A28" s="283"/>
      <c r="B28" s="283"/>
      <c r="C28" s="283"/>
      <c r="E28" s="547" t="s">
        <v>103</v>
      </c>
      <c r="F28" s="547"/>
      <c r="G28" s="547"/>
      <c r="H28" s="547"/>
      <c r="I28" s="547" t="s">
        <v>103</v>
      </c>
      <c r="J28" s="547"/>
      <c r="K28" s="547"/>
      <c r="L28" s="547"/>
      <c r="M28" s="7"/>
    </row>
    <row r="29" spans="1:13" ht="18.75" customHeight="1">
      <c r="A29" s="283"/>
      <c r="B29" s="283"/>
      <c r="C29" s="283"/>
      <c r="E29" s="284"/>
      <c r="F29" s="284"/>
      <c r="G29" s="284"/>
      <c r="H29" s="284"/>
      <c r="I29" s="547" t="s">
        <v>128</v>
      </c>
      <c r="J29" s="547"/>
      <c r="K29" s="547"/>
      <c r="L29" s="547"/>
      <c r="M29" s="7"/>
    </row>
    <row r="30" spans="1:13" ht="18" customHeight="1">
      <c r="A30" s="712" t="s">
        <v>23</v>
      </c>
      <c r="B30" s="712"/>
      <c r="C30" s="712"/>
      <c r="D30" s="712"/>
      <c r="E30" s="712"/>
      <c r="F30" s="712"/>
      <c r="G30" s="712"/>
      <c r="H30" s="712"/>
      <c r="I30" s="712"/>
      <c r="J30" s="712"/>
      <c r="K30" s="712"/>
      <c r="L30" s="712"/>
      <c r="M30" s="712"/>
    </row>
    <row r="31" spans="1:13" ht="18" customHeight="1">
      <c r="A31" s="39" t="s">
        <v>35</v>
      </c>
      <c r="B31" s="39"/>
      <c r="C31" s="35"/>
      <c r="D31" s="35"/>
      <c r="E31" s="35" t="str">
        <f>+E2</f>
        <v>จัดทำห้องปฏิบัติการวิจัยมาตรฐานความปลอดภัยด้านนิวเคลียร์และรังสี</v>
      </c>
      <c r="F31" s="32"/>
      <c r="G31" s="33"/>
      <c r="H31" s="34"/>
      <c r="I31" s="283"/>
      <c r="J31" s="35"/>
      <c r="K31" s="35"/>
      <c r="L31" s="35"/>
      <c r="M31" s="35"/>
    </row>
    <row r="32" spans="1:13" ht="18" customHeight="1" thickBot="1">
      <c r="A32" s="661" t="s">
        <v>0</v>
      </c>
      <c r="B32" s="661"/>
      <c r="C32" s="661"/>
      <c r="D32" s="35" t="str">
        <f>+D3</f>
        <v>สำนักงานปรมาณูเพื่อสันติ  กรุงเทพฯ</v>
      </c>
      <c r="E32" s="35"/>
      <c r="F32" s="35"/>
      <c r="G32" s="35"/>
      <c r="H32" s="35"/>
      <c r="I32" s="36" t="s">
        <v>46</v>
      </c>
      <c r="J32" s="37">
        <f>+J3</f>
        <v>0</v>
      </c>
      <c r="K32" s="37"/>
      <c r="L32" s="37"/>
      <c r="M32" s="37"/>
    </row>
    <row r="33" spans="1:13" ht="18" customHeight="1" thickTop="1">
      <c r="A33" s="576" t="s">
        <v>3</v>
      </c>
      <c r="B33" s="601" t="s">
        <v>4</v>
      </c>
      <c r="C33" s="602"/>
      <c r="D33" s="602"/>
      <c r="E33" s="602"/>
      <c r="F33" s="667" t="s">
        <v>11</v>
      </c>
      <c r="G33" s="634" t="s">
        <v>13</v>
      </c>
      <c r="H33" s="669" t="s">
        <v>18</v>
      </c>
      <c r="I33" s="670"/>
      <c r="J33" s="669" t="s">
        <v>15</v>
      </c>
      <c r="K33" s="670"/>
      <c r="L33" s="665" t="s">
        <v>17</v>
      </c>
      <c r="M33" s="713" t="s">
        <v>5</v>
      </c>
    </row>
    <row r="34" spans="1:13" ht="24.75" customHeight="1" thickBot="1">
      <c r="A34" s="577"/>
      <c r="B34" s="604"/>
      <c r="C34" s="605"/>
      <c r="D34" s="605"/>
      <c r="E34" s="605"/>
      <c r="F34" s="668"/>
      <c r="G34" s="635"/>
      <c r="H34" s="14" t="s">
        <v>24</v>
      </c>
      <c r="I34" s="14" t="s">
        <v>16</v>
      </c>
      <c r="J34" s="14" t="s">
        <v>24</v>
      </c>
      <c r="K34" s="14" t="s">
        <v>16</v>
      </c>
      <c r="L34" s="666"/>
      <c r="M34" s="714"/>
    </row>
    <row r="35" spans="1:14" ht="18" customHeight="1" thickTop="1">
      <c r="A35" s="318">
        <v>18</v>
      </c>
      <c r="B35" s="580" t="s">
        <v>132</v>
      </c>
      <c r="C35" s="581"/>
      <c r="D35" s="581"/>
      <c r="E35" s="715"/>
      <c r="F35" s="205">
        <v>1</v>
      </c>
      <c r="G35" s="15" t="s">
        <v>124</v>
      </c>
      <c r="H35" s="16">
        <v>339000</v>
      </c>
      <c r="I35" s="17">
        <f aca="true" t="shared" si="3" ref="I35:I52">SUM(H35)*$F35</f>
        <v>339000</v>
      </c>
      <c r="J35" s="18"/>
      <c r="K35" s="17">
        <f>SUM(J35)*$F35</f>
        <v>0</v>
      </c>
      <c r="L35" s="19">
        <f>SUM(,I35,K35)</f>
        <v>339000</v>
      </c>
      <c r="M35" s="15"/>
      <c r="N35" s="332">
        <f>SUM(L38:L51)+SUM(L64:L70)</f>
        <v>5001200</v>
      </c>
    </row>
    <row r="36" spans="1:13" ht="18" customHeight="1">
      <c r="A36" s="322">
        <v>19</v>
      </c>
      <c r="B36" s="716" t="s">
        <v>121</v>
      </c>
      <c r="C36" s="691"/>
      <c r="D36" s="691"/>
      <c r="E36" s="692"/>
      <c r="F36" s="206">
        <v>1</v>
      </c>
      <c r="G36" s="23" t="s">
        <v>122</v>
      </c>
      <c r="H36" s="24">
        <v>54000</v>
      </c>
      <c r="I36" s="17">
        <f t="shared" si="3"/>
        <v>54000</v>
      </c>
      <c r="J36" s="40"/>
      <c r="K36" s="17">
        <f>SUM(J36)*$F36</f>
        <v>0</v>
      </c>
      <c r="L36" s="19">
        <f>SUM(,I36,K36)</f>
        <v>54000</v>
      </c>
      <c r="M36" s="23"/>
    </row>
    <row r="37" spans="1:13" ht="18.75" customHeight="1">
      <c r="A37" s="318">
        <v>20</v>
      </c>
      <c r="B37" s="580" t="s">
        <v>121</v>
      </c>
      <c r="C37" s="581"/>
      <c r="D37" s="581"/>
      <c r="E37" s="715"/>
      <c r="F37" s="206">
        <v>1</v>
      </c>
      <c r="G37" s="23" t="s">
        <v>122</v>
      </c>
      <c r="H37" s="16">
        <v>54000</v>
      </c>
      <c r="I37" s="17">
        <f t="shared" si="3"/>
        <v>54000</v>
      </c>
      <c r="J37" s="18"/>
      <c r="K37" s="17">
        <f>SUM(J37)*$F37</f>
        <v>0</v>
      </c>
      <c r="L37" s="19">
        <f>SUM(,I37,K37)</f>
        <v>54000</v>
      </c>
      <c r="M37" s="15"/>
    </row>
    <row r="38" spans="1:13" ht="18.75" customHeight="1">
      <c r="A38" s="322">
        <v>21</v>
      </c>
      <c r="B38" s="571" t="s">
        <v>121</v>
      </c>
      <c r="C38" s="572"/>
      <c r="D38" s="572"/>
      <c r="E38" s="646"/>
      <c r="F38" s="206">
        <v>1</v>
      </c>
      <c r="G38" s="23" t="s">
        <v>122</v>
      </c>
      <c r="H38" s="16">
        <v>154000</v>
      </c>
      <c r="I38" s="17">
        <f t="shared" si="3"/>
        <v>154000</v>
      </c>
      <c r="J38" s="18"/>
      <c r="K38" s="17">
        <f aca="true" t="shared" si="4" ref="K38:K52">SUM(J38)*$F38</f>
        <v>0</v>
      </c>
      <c r="L38" s="19">
        <f aca="true" t="shared" si="5" ref="L38:L52">SUM(,I38,K38)</f>
        <v>154000</v>
      </c>
      <c r="M38" s="15"/>
    </row>
    <row r="39" spans="1:13" ht="18.75" customHeight="1">
      <c r="A39" s="318">
        <v>22</v>
      </c>
      <c r="B39" s="571" t="s">
        <v>121</v>
      </c>
      <c r="C39" s="572"/>
      <c r="D39" s="572"/>
      <c r="E39" s="646"/>
      <c r="F39" s="206">
        <v>1</v>
      </c>
      <c r="G39" s="23" t="s">
        <v>122</v>
      </c>
      <c r="H39" s="24">
        <v>154000</v>
      </c>
      <c r="I39" s="17">
        <f t="shared" si="3"/>
        <v>154000</v>
      </c>
      <c r="J39" s="24"/>
      <c r="K39" s="17">
        <f t="shared" si="4"/>
        <v>0</v>
      </c>
      <c r="L39" s="19">
        <f t="shared" si="5"/>
        <v>154000</v>
      </c>
      <c r="M39" s="23"/>
    </row>
    <row r="40" spans="1:13" ht="18.75" customHeight="1">
      <c r="A40" s="322">
        <v>23</v>
      </c>
      <c r="B40" s="571" t="s">
        <v>121</v>
      </c>
      <c r="C40" s="572"/>
      <c r="D40" s="572"/>
      <c r="E40" s="646"/>
      <c r="F40" s="206">
        <v>1</v>
      </c>
      <c r="G40" s="23" t="s">
        <v>122</v>
      </c>
      <c r="H40" s="24">
        <v>154000</v>
      </c>
      <c r="I40" s="17">
        <f t="shared" si="3"/>
        <v>154000</v>
      </c>
      <c r="J40" s="24"/>
      <c r="K40" s="17">
        <f t="shared" si="4"/>
        <v>0</v>
      </c>
      <c r="L40" s="19">
        <f t="shared" si="5"/>
        <v>154000</v>
      </c>
      <c r="M40" s="23"/>
    </row>
    <row r="41" spans="1:13" ht="18.75" customHeight="1">
      <c r="A41" s="318">
        <v>24</v>
      </c>
      <c r="B41" s="571" t="s">
        <v>121</v>
      </c>
      <c r="C41" s="572"/>
      <c r="D41" s="572"/>
      <c r="E41" s="646"/>
      <c r="F41" s="206">
        <v>1</v>
      </c>
      <c r="G41" s="23" t="s">
        <v>122</v>
      </c>
      <c r="H41" s="24">
        <v>95000</v>
      </c>
      <c r="I41" s="17">
        <f t="shared" si="3"/>
        <v>95000</v>
      </c>
      <c r="J41" s="24"/>
      <c r="K41" s="17">
        <f t="shared" si="4"/>
        <v>0</v>
      </c>
      <c r="L41" s="19">
        <f t="shared" si="5"/>
        <v>95000</v>
      </c>
      <c r="M41" s="23"/>
    </row>
    <row r="42" spans="1:13" ht="18.75" customHeight="1">
      <c r="A42" s="322">
        <v>25</v>
      </c>
      <c r="B42" s="571" t="s">
        <v>121</v>
      </c>
      <c r="C42" s="572"/>
      <c r="D42" s="572"/>
      <c r="E42" s="646"/>
      <c r="F42" s="206">
        <v>1</v>
      </c>
      <c r="G42" s="23" t="s">
        <v>122</v>
      </c>
      <c r="H42" s="24">
        <v>54000</v>
      </c>
      <c r="I42" s="17">
        <f t="shared" si="3"/>
        <v>54000</v>
      </c>
      <c r="J42" s="24"/>
      <c r="K42" s="17">
        <f t="shared" si="4"/>
        <v>0</v>
      </c>
      <c r="L42" s="19">
        <f t="shared" si="5"/>
        <v>54000</v>
      </c>
      <c r="M42" s="23"/>
    </row>
    <row r="43" spans="1:13" ht="18.75" customHeight="1">
      <c r="A43" s="318">
        <v>26</v>
      </c>
      <c r="B43" s="571" t="s">
        <v>121</v>
      </c>
      <c r="C43" s="572"/>
      <c r="D43" s="572"/>
      <c r="E43" s="646"/>
      <c r="F43" s="206">
        <v>1</v>
      </c>
      <c r="G43" s="23" t="s">
        <v>122</v>
      </c>
      <c r="H43" s="24">
        <v>54000</v>
      </c>
      <c r="I43" s="17">
        <f t="shared" si="3"/>
        <v>54000</v>
      </c>
      <c r="J43" s="24"/>
      <c r="K43" s="17">
        <f t="shared" si="4"/>
        <v>0</v>
      </c>
      <c r="L43" s="19">
        <f t="shared" si="5"/>
        <v>54000</v>
      </c>
      <c r="M43" s="23"/>
    </row>
    <row r="44" spans="1:13" ht="18.75" customHeight="1">
      <c r="A44" s="322">
        <v>27</v>
      </c>
      <c r="B44" s="571" t="s">
        <v>133</v>
      </c>
      <c r="C44" s="572"/>
      <c r="D44" s="572"/>
      <c r="E44" s="646"/>
      <c r="F44" s="206">
        <v>2</v>
      </c>
      <c r="G44" s="23" t="s">
        <v>124</v>
      </c>
      <c r="H44" s="24">
        <v>157000</v>
      </c>
      <c r="I44" s="17">
        <f t="shared" si="3"/>
        <v>314000</v>
      </c>
      <c r="J44" s="24"/>
      <c r="K44" s="17">
        <f t="shared" si="4"/>
        <v>0</v>
      </c>
      <c r="L44" s="19">
        <f t="shared" si="5"/>
        <v>314000</v>
      </c>
      <c r="M44" s="23"/>
    </row>
    <row r="45" spans="1:13" ht="18.75" customHeight="1">
      <c r="A45" s="318">
        <v>28</v>
      </c>
      <c r="B45" s="105" t="s">
        <v>134</v>
      </c>
      <c r="C45" s="106"/>
      <c r="D45" s="106"/>
      <c r="E45" s="107"/>
      <c r="F45" s="206">
        <v>1</v>
      </c>
      <c r="G45" s="23" t="s">
        <v>124</v>
      </c>
      <c r="H45" s="24">
        <v>220000</v>
      </c>
      <c r="I45" s="17">
        <f t="shared" si="3"/>
        <v>220000</v>
      </c>
      <c r="J45" s="24"/>
      <c r="K45" s="17">
        <f t="shared" si="4"/>
        <v>0</v>
      </c>
      <c r="L45" s="19">
        <f t="shared" si="5"/>
        <v>220000</v>
      </c>
      <c r="M45" s="23"/>
    </row>
    <row r="46" spans="1:13" ht="18.75" customHeight="1">
      <c r="A46" s="322">
        <v>29</v>
      </c>
      <c r="B46" s="105" t="s">
        <v>135</v>
      </c>
      <c r="C46" s="106"/>
      <c r="D46" s="106"/>
      <c r="E46" s="107"/>
      <c r="F46" s="206">
        <v>1</v>
      </c>
      <c r="G46" s="23" t="s">
        <v>124</v>
      </c>
      <c r="H46" s="24">
        <v>168000</v>
      </c>
      <c r="I46" s="17">
        <f t="shared" si="3"/>
        <v>168000</v>
      </c>
      <c r="J46" s="24"/>
      <c r="K46" s="17">
        <f t="shared" si="4"/>
        <v>0</v>
      </c>
      <c r="L46" s="19">
        <f t="shared" si="5"/>
        <v>168000</v>
      </c>
      <c r="M46" s="23"/>
    </row>
    <row r="47" spans="1:13" ht="18.75" customHeight="1">
      <c r="A47" s="318">
        <v>30</v>
      </c>
      <c r="B47" s="105" t="s">
        <v>136</v>
      </c>
      <c r="C47" s="106"/>
      <c r="D47" s="106"/>
      <c r="E47" s="107"/>
      <c r="F47" s="206">
        <v>1</v>
      </c>
      <c r="G47" s="23" t="s">
        <v>124</v>
      </c>
      <c r="H47" s="24">
        <v>148000</v>
      </c>
      <c r="I47" s="17">
        <f t="shared" si="3"/>
        <v>148000</v>
      </c>
      <c r="J47" s="24"/>
      <c r="K47" s="17">
        <f t="shared" si="4"/>
        <v>0</v>
      </c>
      <c r="L47" s="19">
        <f t="shared" si="5"/>
        <v>148000</v>
      </c>
      <c r="M47" s="23"/>
    </row>
    <row r="48" spans="1:13" ht="18.75" customHeight="1">
      <c r="A48" s="322">
        <v>31</v>
      </c>
      <c r="B48" s="571" t="s">
        <v>137</v>
      </c>
      <c r="C48" s="572"/>
      <c r="D48" s="572"/>
      <c r="E48" s="646"/>
      <c r="F48" s="206">
        <v>1</v>
      </c>
      <c r="G48" s="23" t="s">
        <v>124</v>
      </c>
      <c r="H48" s="24">
        <v>146000</v>
      </c>
      <c r="I48" s="17">
        <f t="shared" si="3"/>
        <v>146000</v>
      </c>
      <c r="J48" s="24"/>
      <c r="K48" s="17">
        <f t="shared" si="4"/>
        <v>0</v>
      </c>
      <c r="L48" s="19">
        <f t="shared" si="5"/>
        <v>146000</v>
      </c>
      <c r="M48" s="23"/>
    </row>
    <row r="49" spans="1:13" ht="18.75" customHeight="1">
      <c r="A49" s="318">
        <v>32</v>
      </c>
      <c r="B49" s="571" t="s">
        <v>138</v>
      </c>
      <c r="C49" s="572"/>
      <c r="D49" s="572"/>
      <c r="E49" s="646"/>
      <c r="F49" s="206">
        <v>1</v>
      </c>
      <c r="G49" s="23" t="s">
        <v>124</v>
      </c>
      <c r="H49" s="16">
        <v>101000</v>
      </c>
      <c r="I49" s="17">
        <f t="shared" si="3"/>
        <v>101000</v>
      </c>
      <c r="J49" s="27"/>
      <c r="K49" s="17">
        <f t="shared" si="4"/>
        <v>0</v>
      </c>
      <c r="L49" s="19">
        <f t="shared" si="5"/>
        <v>101000</v>
      </c>
      <c r="M49" s="25"/>
    </row>
    <row r="50" spans="1:13" ht="18.75" customHeight="1">
      <c r="A50" s="322">
        <v>33</v>
      </c>
      <c r="B50" s="571" t="s">
        <v>139</v>
      </c>
      <c r="C50" s="572"/>
      <c r="D50" s="572"/>
      <c r="E50" s="646"/>
      <c r="F50" s="206">
        <v>1</v>
      </c>
      <c r="G50" s="23" t="s">
        <v>124</v>
      </c>
      <c r="H50" s="16">
        <v>76000</v>
      </c>
      <c r="I50" s="17">
        <f t="shared" si="3"/>
        <v>76000</v>
      </c>
      <c r="J50" s="18"/>
      <c r="K50" s="17">
        <f t="shared" si="4"/>
        <v>0</v>
      </c>
      <c r="L50" s="19">
        <f t="shared" si="5"/>
        <v>76000</v>
      </c>
      <c r="M50" s="15"/>
    </row>
    <row r="51" spans="1:13" ht="18.75" customHeight="1">
      <c r="A51" s="318">
        <v>34</v>
      </c>
      <c r="B51" s="571" t="s">
        <v>140</v>
      </c>
      <c r="C51" s="572"/>
      <c r="D51" s="572"/>
      <c r="E51" s="646"/>
      <c r="F51" s="206">
        <v>1</v>
      </c>
      <c r="G51" s="23" t="s">
        <v>124</v>
      </c>
      <c r="H51" s="24">
        <v>102000</v>
      </c>
      <c r="I51" s="17">
        <f t="shared" si="3"/>
        <v>102000</v>
      </c>
      <c r="J51" s="24"/>
      <c r="K51" s="17">
        <f t="shared" si="4"/>
        <v>0</v>
      </c>
      <c r="L51" s="19">
        <f t="shared" si="5"/>
        <v>102000</v>
      </c>
      <c r="M51" s="23"/>
    </row>
    <row r="52" spans="1:13" ht="18.75" customHeight="1">
      <c r="A52" s="320"/>
      <c r="B52" s="647"/>
      <c r="C52" s="648"/>
      <c r="D52" s="648"/>
      <c r="E52" s="649"/>
      <c r="F52" s="208"/>
      <c r="G52" s="28"/>
      <c r="H52" s="29"/>
      <c r="I52" s="44">
        <f t="shared" si="3"/>
        <v>0</v>
      </c>
      <c r="J52" s="29"/>
      <c r="K52" s="44">
        <f t="shared" si="4"/>
        <v>0</v>
      </c>
      <c r="L52" s="45">
        <f t="shared" si="5"/>
        <v>0</v>
      </c>
      <c r="M52" s="28"/>
    </row>
    <row r="53" spans="1:13" ht="18" customHeight="1" thickBot="1">
      <c r="A53" s="218"/>
      <c r="B53" s="213"/>
      <c r="C53" s="214"/>
      <c r="D53" s="215"/>
      <c r="E53" s="216" t="s">
        <v>37</v>
      </c>
      <c r="F53" s="217"/>
      <c r="G53" s="218"/>
      <c r="H53" s="219"/>
      <c r="I53" s="204">
        <f>SUM(I35:I52)</f>
        <v>2387000</v>
      </c>
      <c r="J53" s="204"/>
      <c r="K53" s="204">
        <f>SUM(K35:K52)</f>
        <v>0</v>
      </c>
      <c r="L53" s="204">
        <f>SUM(L35:L52)</f>
        <v>2387000</v>
      </c>
      <c r="M53" s="66"/>
    </row>
    <row r="54" spans="1:13" ht="18" customHeight="1" thickBot="1" thickTop="1">
      <c r="A54" s="220"/>
      <c r="B54" s="221"/>
      <c r="C54" s="222"/>
      <c r="D54" s="223"/>
      <c r="E54" s="224" t="s">
        <v>38</v>
      </c>
      <c r="F54" s="225"/>
      <c r="G54" s="226"/>
      <c r="H54" s="227"/>
      <c r="I54" s="228">
        <f>SUM(I25+I53)</f>
        <v>4041300</v>
      </c>
      <c r="J54" s="229"/>
      <c r="K54" s="228">
        <f>SUM(K25+K53)</f>
        <v>0</v>
      </c>
      <c r="L54" s="228">
        <f>SUM(L25+L53)</f>
        <v>4041300</v>
      </c>
      <c r="M54" s="231"/>
    </row>
    <row r="55" spans="1:13" ht="18" customHeight="1" thickTop="1">
      <c r="A55" s="283"/>
      <c r="B55" s="283"/>
      <c r="C55" s="283"/>
      <c r="E55" s="283"/>
      <c r="F55" s="197"/>
      <c r="G55" s="197"/>
      <c r="H55" s="197"/>
      <c r="I55" s="198"/>
      <c r="J55" s="198"/>
      <c r="K55" s="198"/>
      <c r="L55" s="198"/>
      <c r="M55" s="7"/>
    </row>
    <row r="56" spans="1:13" ht="18.75" customHeight="1">
      <c r="A56" s="283"/>
      <c r="B56" s="283"/>
      <c r="C56" s="283"/>
      <c r="E56" s="547" t="s">
        <v>102</v>
      </c>
      <c r="F56" s="547"/>
      <c r="G56" s="547"/>
      <c r="H56" s="547"/>
      <c r="I56" s="547" t="s">
        <v>101</v>
      </c>
      <c r="J56" s="547"/>
      <c r="K56" s="547"/>
      <c r="L56" s="547"/>
      <c r="M56" s="7"/>
    </row>
    <row r="57" spans="1:13" ht="18.75" customHeight="1">
      <c r="A57" s="283"/>
      <c r="B57" s="283"/>
      <c r="C57" s="283"/>
      <c r="E57" s="547" t="str">
        <f>E28</f>
        <v>         (............................................................)</v>
      </c>
      <c r="F57" s="547"/>
      <c r="G57" s="547"/>
      <c r="H57" s="547"/>
      <c r="I57" s="547" t="str">
        <f>I28</f>
        <v>         (............................................................)</v>
      </c>
      <c r="J57" s="547"/>
      <c r="K57" s="547"/>
      <c r="L57" s="547"/>
      <c r="M57" s="7"/>
    </row>
    <row r="58" spans="1:13" ht="18.75" customHeight="1">
      <c r="A58" s="283"/>
      <c r="B58" s="283"/>
      <c r="C58" s="283"/>
      <c r="E58" s="284"/>
      <c r="F58" s="284"/>
      <c r="G58" s="284"/>
      <c r="H58" s="284"/>
      <c r="I58" s="547" t="str">
        <f>I29</f>
        <v>ลงชื่อ .....................................................</v>
      </c>
      <c r="J58" s="547"/>
      <c r="K58" s="547"/>
      <c r="L58" s="547"/>
      <c r="M58" s="7"/>
    </row>
    <row r="59" spans="1:13" ht="18" customHeight="1">
      <c r="A59" s="712" t="s">
        <v>23</v>
      </c>
      <c r="B59" s="712"/>
      <c r="C59" s="712"/>
      <c r="D59" s="712"/>
      <c r="E59" s="712"/>
      <c r="F59" s="712"/>
      <c r="G59" s="712"/>
      <c r="H59" s="712"/>
      <c r="I59" s="712"/>
      <c r="J59" s="712"/>
      <c r="K59" s="712"/>
      <c r="L59" s="712"/>
      <c r="M59" s="712"/>
    </row>
    <row r="60" spans="1:13" ht="18" customHeight="1">
      <c r="A60" s="39" t="s">
        <v>35</v>
      </c>
      <c r="B60" s="39"/>
      <c r="C60" s="35"/>
      <c r="D60" s="35"/>
      <c r="E60" s="35" t="str">
        <f>+E2</f>
        <v>จัดทำห้องปฏิบัติการวิจัยมาตรฐานความปลอดภัยด้านนิวเคลียร์และรังสี</v>
      </c>
      <c r="F60" s="32"/>
      <c r="G60" s="33"/>
      <c r="H60" s="34"/>
      <c r="I60" s="283"/>
      <c r="J60" s="35"/>
      <c r="K60" s="35"/>
      <c r="L60" s="35"/>
      <c r="M60" s="35"/>
    </row>
    <row r="61" spans="1:13" ht="18" customHeight="1" thickBot="1">
      <c r="A61" s="661" t="s">
        <v>0</v>
      </c>
      <c r="B61" s="661"/>
      <c r="C61" s="661"/>
      <c r="D61" s="35" t="str">
        <f>+D32</f>
        <v>สำนักงานปรมาณูเพื่อสันติ  กรุงเทพฯ</v>
      </c>
      <c r="E61" s="35"/>
      <c r="F61" s="35"/>
      <c r="G61" s="35"/>
      <c r="H61" s="35"/>
      <c r="I61" s="36"/>
      <c r="J61" s="37">
        <f>+J32</f>
        <v>0</v>
      </c>
      <c r="K61" s="37"/>
      <c r="L61" s="37"/>
      <c r="M61" s="37"/>
    </row>
    <row r="62" spans="1:13" ht="18" customHeight="1" thickTop="1">
      <c r="A62" s="576" t="s">
        <v>3</v>
      </c>
      <c r="B62" s="601" t="s">
        <v>4</v>
      </c>
      <c r="C62" s="602"/>
      <c r="D62" s="602"/>
      <c r="E62" s="602"/>
      <c r="F62" s="667" t="s">
        <v>11</v>
      </c>
      <c r="G62" s="634" t="s">
        <v>13</v>
      </c>
      <c r="H62" s="669" t="s">
        <v>18</v>
      </c>
      <c r="I62" s="670"/>
      <c r="J62" s="669" t="s">
        <v>15</v>
      </c>
      <c r="K62" s="670"/>
      <c r="L62" s="665" t="s">
        <v>17</v>
      </c>
      <c r="M62" s="713" t="s">
        <v>5</v>
      </c>
    </row>
    <row r="63" spans="1:13" ht="23.25" customHeight="1" thickBot="1">
      <c r="A63" s="577"/>
      <c r="B63" s="604"/>
      <c r="C63" s="605"/>
      <c r="D63" s="605"/>
      <c r="E63" s="605"/>
      <c r="F63" s="668"/>
      <c r="G63" s="635"/>
      <c r="H63" s="14" t="s">
        <v>24</v>
      </c>
      <c r="I63" s="14" t="s">
        <v>16</v>
      </c>
      <c r="J63" s="14" t="s">
        <v>24</v>
      </c>
      <c r="K63" s="14" t="s">
        <v>16</v>
      </c>
      <c r="L63" s="666"/>
      <c r="M63" s="714"/>
    </row>
    <row r="64" spans="1:13" ht="18" customHeight="1" thickTop="1">
      <c r="A64" s="318">
        <v>35</v>
      </c>
      <c r="B64" s="580" t="s">
        <v>141</v>
      </c>
      <c r="C64" s="581"/>
      <c r="D64" s="581"/>
      <c r="E64" s="715"/>
      <c r="F64" s="205">
        <v>1</v>
      </c>
      <c r="G64" s="23" t="s">
        <v>124</v>
      </c>
      <c r="H64" s="16">
        <v>129000</v>
      </c>
      <c r="I64" s="17">
        <f aca="true" t="shared" si="6" ref="I64:I81">SUM(H64)*$F64</f>
        <v>129000</v>
      </c>
      <c r="J64" s="18"/>
      <c r="K64" s="17">
        <f>SUM(J64)*$F64</f>
        <v>0</v>
      </c>
      <c r="L64" s="19">
        <f>SUM(,I64,K64)</f>
        <v>129000</v>
      </c>
      <c r="M64" s="15"/>
    </row>
    <row r="65" spans="1:13" ht="18" customHeight="1">
      <c r="A65" s="322">
        <v>36</v>
      </c>
      <c r="B65" s="716" t="s">
        <v>142</v>
      </c>
      <c r="C65" s="691"/>
      <c r="D65" s="691"/>
      <c r="E65" s="692"/>
      <c r="F65" s="206">
        <v>1</v>
      </c>
      <c r="G65" s="23" t="s">
        <v>124</v>
      </c>
      <c r="H65" s="24">
        <v>92000</v>
      </c>
      <c r="I65" s="17">
        <f t="shared" si="6"/>
        <v>92000</v>
      </c>
      <c r="J65" s="40"/>
      <c r="K65" s="17">
        <f>SUM(J65)*$F65</f>
        <v>0</v>
      </c>
      <c r="L65" s="19">
        <f>SUM(,I65,K65)</f>
        <v>92000</v>
      </c>
      <c r="M65" s="23"/>
    </row>
    <row r="66" spans="1:13" ht="18" customHeight="1">
      <c r="A66" s="318">
        <v>37</v>
      </c>
      <c r="B66" s="716" t="s">
        <v>144</v>
      </c>
      <c r="C66" s="691"/>
      <c r="D66" s="691"/>
      <c r="E66" s="692"/>
      <c r="F66" s="206">
        <v>5</v>
      </c>
      <c r="G66" s="23" t="s">
        <v>143</v>
      </c>
      <c r="H66" s="24">
        <v>515700</v>
      </c>
      <c r="I66" s="17">
        <f t="shared" si="6"/>
        <v>2578500</v>
      </c>
      <c r="J66" s="40"/>
      <c r="K66" s="17">
        <f>SUM(J66)*$F66</f>
        <v>0</v>
      </c>
      <c r="L66" s="19">
        <f>SUM(,I66,K66)</f>
        <v>2578500</v>
      </c>
      <c r="M66" s="23"/>
    </row>
    <row r="67" spans="1:13" ht="18.75" customHeight="1">
      <c r="A67" s="322">
        <v>38</v>
      </c>
      <c r="B67" s="580" t="s">
        <v>145</v>
      </c>
      <c r="C67" s="581"/>
      <c r="D67" s="581"/>
      <c r="E67" s="715"/>
      <c r="F67" s="205">
        <v>2</v>
      </c>
      <c r="G67" s="15" t="s">
        <v>124</v>
      </c>
      <c r="H67" s="16">
        <v>47000</v>
      </c>
      <c r="I67" s="17">
        <f t="shared" si="6"/>
        <v>94000</v>
      </c>
      <c r="J67" s="18"/>
      <c r="K67" s="17">
        <f>SUM(J67)*$F67</f>
        <v>0</v>
      </c>
      <c r="L67" s="19">
        <f>SUM(,I67,K67)</f>
        <v>94000</v>
      </c>
      <c r="M67" s="15"/>
    </row>
    <row r="68" spans="1:13" ht="18.75" customHeight="1">
      <c r="A68" s="318">
        <v>39</v>
      </c>
      <c r="B68" s="571" t="s">
        <v>146</v>
      </c>
      <c r="C68" s="572"/>
      <c r="D68" s="572"/>
      <c r="E68" s="646"/>
      <c r="F68" s="205">
        <v>2</v>
      </c>
      <c r="G68" s="15" t="s">
        <v>124</v>
      </c>
      <c r="H68" s="16">
        <v>17000</v>
      </c>
      <c r="I68" s="17">
        <f t="shared" si="6"/>
        <v>34000</v>
      </c>
      <c r="J68" s="18"/>
      <c r="K68" s="17">
        <f aca="true" t="shared" si="7" ref="K68:K81">SUM(J68)*$F68</f>
        <v>0</v>
      </c>
      <c r="L68" s="19">
        <f aca="true" t="shared" si="8" ref="L68:L81">SUM(,I68,K68)</f>
        <v>34000</v>
      </c>
      <c r="M68" s="15"/>
    </row>
    <row r="69" spans="1:13" ht="18.75" customHeight="1">
      <c r="A69" s="322">
        <v>40</v>
      </c>
      <c r="B69" s="571" t="s">
        <v>147</v>
      </c>
      <c r="C69" s="572"/>
      <c r="D69" s="572"/>
      <c r="E69" s="646"/>
      <c r="F69" s="206">
        <v>2</v>
      </c>
      <c r="G69" s="23" t="s">
        <v>124</v>
      </c>
      <c r="H69" s="24">
        <v>31700</v>
      </c>
      <c r="I69" s="17">
        <f t="shared" si="6"/>
        <v>63400</v>
      </c>
      <c r="J69" s="24"/>
      <c r="K69" s="17">
        <f t="shared" si="7"/>
        <v>0</v>
      </c>
      <c r="L69" s="19">
        <f t="shared" si="8"/>
        <v>63400</v>
      </c>
      <c r="M69" s="23"/>
    </row>
    <row r="70" spans="1:13" ht="18.75" customHeight="1">
      <c r="A70" s="318">
        <v>41</v>
      </c>
      <c r="B70" s="571" t="s">
        <v>148</v>
      </c>
      <c r="C70" s="572"/>
      <c r="D70" s="572"/>
      <c r="E70" s="646"/>
      <c r="F70" s="206">
        <v>19</v>
      </c>
      <c r="G70" s="23" t="s">
        <v>127</v>
      </c>
      <c r="H70" s="24">
        <v>3700</v>
      </c>
      <c r="I70" s="17">
        <f t="shared" si="6"/>
        <v>70300</v>
      </c>
      <c r="J70" s="24"/>
      <c r="K70" s="17">
        <f t="shared" si="7"/>
        <v>0</v>
      </c>
      <c r="L70" s="19">
        <f t="shared" si="8"/>
        <v>70300</v>
      </c>
      <c r="M70" s="23"/>
    </row>
    <row r="71" spans="1:13" ht="18.75" customHeight="1">
      <c r="A71" s="322">
        <v>42</v>
      </c>
      <c r="B71" s="105" t="s">
        <v>149</v>
      </c>
      <c r="C71" s="106"/>
      <c r="D71" s="106"/>
      <c r="E71" s="107"/>
      <c r="F71" s="206">
        <v>1</v>
      </c>
      <c r="G71" s="23" t="s">
        <v>124</v>
      </c>
      <c r="H71" s="24">
        <v>110000</v>
      </c>
      <c r="I71" s="17">
        <f t="shared" si="6"/>
        <v>110000</v>
      </c>
      <c r="J71" s="24"/>
      <c r="K71" s="17">
        <f t="shared" si="7"/>
        <v>0</v>
      </c>
      <c r="L71" s="19">
        <f t="shared" si="8"/>
        <v>110000</v>
      </c>
      <c r="M71" s="23"/>
    </row>
    <row r="72" spans="1:13" ht="18.75" customHeight="1">
      <c r="A72" s="318">
        <v>43</v>
      </c>
      <c r="B72" s="105" t="s">
        <v>150</v>
      </c>
      <c r="C72" s="106"/>
      <c r="D72" s="106"/>
      <c r="E72" s="107"/>
      <c r="F72" s="206">
        <v>1</v>
      </c>
      <c r="G72" s="23" t="s">
        <v>124</v>
      </c>
      <c r="H72" s="24">
        <v>264000</v>
      </c>
      <c r="I72" s="17">
        <f t="shared" si="6"/>
        <v>264000</v>
      </c>
      <c r="J72" s="24"/>
      <c r="K72" s="17">
        <f t="shared" si="7"/>
        <v>0</v>
      </c>
      <c r="L72" s="19">
        <f t="shared" si="8"/>
        <v>264000</v>
      </c>
      <c r="M72" s="23"/>
    </row>
    <row r="73" spans="1:13" ht="18.75" customHeight="1">
      <c r="A73" s="322">
        <v>44</v>
      </c>
      <c r="B73" s="105" t="s">
        <v>145</v>
      </c>
      <c r="C73" s="106"/>
      <c r="D73" s="106"/>
      <c r="E73" s="107"/>
      <c r="F73" s="206">
        <v>3</v>
      </c>
      <c r="G73" s="23" t="s">
        <v>124</v>
      </c>
      <c r="H73" s="24">
        <v>43000</v>
      </c>
      <c r="I73" s="17">
        <f t="shared" si="6"/>
        <v>129000</v>
      </c>
      <c r="J73" s="24"/>
      <c r="K73" s="17">
        <f t="shared" si="7"/>
        <v>0</v>
      </c>
      <c r="L73" s="19">
        <f t="shared" si="8"/>
        <v>129000</v>
      </c>
      <c r="M73" s="23"/>
    </row>
    <row r="74" spans="1:13" ht="18.75" customHeight="1">
      <c r="A74" s="318">
        <v>45</v>
      </c>
      <c r="B74" s="571" t="s">
        <v>151</v>
      </c>
      <c r="C74" s="572"/>
      <c r="D74" s="572"/>
      <c r="E74" s="646"/>
      <c r="F74" s="206">
        <v>1</v>
      </c>
      <c r="G74" s="23" t="s">
        <v>143</v>
      </c>
      <c r="H74" s="24">
        <v>87700</v>
      </c>
      <c r="I74" s="17">
        <f t="shared" si="6"/>
        <v>87700</v>
      </c>
      <c r="J74" s="24"/>
      <c r="K74" s="17">
        <f t="shared" si="7"/>
        <v>0</v>
      </c>
      <c r="L74" s="19">
        <f t="shared" si="8"/>
        <v>87700</v>
      </c>
      <c r="M74" s="23"/>
    </row>
    <row r="75" spans="1:13" ht="18.75" customHeight="1">
      <c r="A75" s="322">
        <v>46</v>
      </c>
      <c r="B75" s="571" t="s">
        <v>152</v>
      </c>
      <c r="C75" s="572"/>
      <c r="D75" s="572"/>
      <c r="E75" s="646"/>
      <c r="F75" s="206">
        <v>1</v>
      </c>
      <c r="G75" s="23" t="s">
        <v>143</v>
      </c>
      <c r="H75" s="24">
        <v>343700</v>
      </c>
      <c r="I75" s="17">
        <f t="shared" si="6"/>
        <v>343700</v>
      </c>
      <c r="J75" s="24"/>
      <c r="K75" s="17">
        <f t="shared" si="7"/>
        <v>0</v>
      </c>
      <c r="L75" s="19">
        <f t="shared" si="8"/>
        <v>343700</v>
      </c>
      <c r="M75" s="23"/>
    </row>
    <row r="76" spans="1:13" ht="18.75" customHeight="1">
      <c r="A76" s="318">
        <v>47</v>
      </c>
      <c r="B76" s="571" t="s">
        <v>153</v>
      </c>
      <c r="C76" s="572"/>
      <c r="D76" s="572"/>
      <c r="E76" s="646"/>
      <c r="F76" s="206">
        <v>4</v>
      </c>
      <c r="G76" s="23" t="s">
        <v>127</v>
      </c>
      <c r="H76" s="24">
        <v>4700</v>
      </c>
      <c r="I76" s="17">
        <f t="shared" si="6"/>
        <v>18800</v>
      </c>
      <c r="J76" s="24"/>
      <c r="K76" s="17">
        <f t="shared" si="7"/>
        <v>0</v>
      </c>
      <c r="L76" s="19">
        <f t="shared" si="8"/>
        <v>18800</v>
      </c>
      <c r="M76" s="23"/>
    </row>
    <row r="77" spans="1:13" ht="18.75" customHeight="1">
      <c r="A77" s="322">
        <v>48</v>
      </c>
      <c r="B77" s="571" t="s">
        <v>154</v>
      </c>
      <c r="C77" s="572"/>
      <c r="D77" s="572"/>
      <c r="E77" s="646"/>
      <c r="F77" s="206">
        <v>2</v>
      </c>
      <c r="G77" s="23" t="s">
        <v>124</v>
      </c>
      <c r="H77" s="24">
        <v>43000</v>
      </c>
      <c r="I77" s="17">
        <f t="shared" si="6"/>
        <v>86000</v>
      </c>
      <c r="J77" s="24"/>
      <c r="K77" s="17">
        <f t="shared" si="7"/>
        <v>0</v>
      </c>
      <c r="L77" s="19">
        <f t="shared" si="8"/>
        <v>86000</v>
      </c>
      <c r="M77" s="23"/>
    </row>
    <row r="78" spans="1:13" ht="18.75" customHeight="1">
      <c r="A78" s="318">
        <v>49</v>
      </c>
      <c r="B78" s="571" t="s">
        <v>155</v>
      </c>
      <c r="C78" s="572"/>
      <c r="D78" s="572"/>
      <c r="E78" s="646"/>
      <c r="F78" s="206">
        <v>1</v>
      </c>
      <c r="G78" s="23" t="s">
        <v>124</v>
      </c>
      <c r="H78" s="24">
        <v>44700</v>
      </c>
      <c r="I78" s="17">
        <f t="shared" si="6"/>
        <v>44700</v>
      </c>
      <c r="J78" s="24"/>
      <c r="K78" s="17">
        <f t="shared" si="7"/>
        <v>0</v>
      </c>
      <c r="L78" s="19">
        <f t="shared" si="8"/>
        <v>44700</v>
      </c>
      <c r="M78" s="23"/>
    </row>
    <row r="79" spans="1:13" ht="18.75" customHeight="1">
      <c r="A79" s="322">
        <v>50</v>
      </c>
      <c r="B79" s="571" t="s">
        <v>156</v>
      </c>
      <c r="C79" s="572"/>
      <c r="D79" s="572"/>
      <c r="E79" s="646"/>
      <c r="F79" s="205">
        <v>1</v>
      </c>
      <c r="G79" s="15" t="s">
        <v>143</v>
      </c>
      <c r="H79" s="16">
        <v>22500</v>
      </c>
      <c r="I79" s="17">
        <f t="shared" si="6"/>
        <v>22500</v>
      </c>
      <c r="J79" s="27"/>
      <c r="K79" s="17">
        <f t="shared" si="7"/>
        <v>0</v>
      </c>
      <c r="L79" s="19">
        <f t="shared" si="8"/>
        <v>22500</v>
      </c>
      <c r="M79" s="25"/>
    </row>
    <row r="80" spans="1:13" ht="18.75" customHeight="1">
      <c r="A80" s="318">
        <v>51</v>
      </c>
      <c r="B80" s="571" t="s">
        <v>157</v>
      </c>
      <c r="C80" s="572"/>
      <c r="D80" s="572"/>
      <c r="E80" s="646"/>
      <c r="F80" s="205">
        <v>2</v>
      </c>
      <c r="G80" s="15" t="s">
        <v>124</v>
      </c>
      <c r="H80" s="16">
        <v>48100</v>
      </c>
      <c r="I80" s="17">
        <f t="shared" si="6"/>
        <v>96200</v>
      </c>
      <c r="J80" s="18"/>
      <c r="K80" s="17">
        <f t="shared" si="7"/>
        <v>0</v>
      </c>
      <c r="L80" s="19">
        <f t="shared" si="8"/>
        <v>96200</v>
      </c>
      <c r="M80" s="15"/>
    </row>
    <row r="81" spans="1:13" ht="18.75" customHeight="1">
      <c r="A81" s="319"/>
      <c r="B81" s="571"/>
      <c r="C81" s="572"/>
      <c r="D81" s="572"/>
      <c r="E81" s="646"/>
      <c r="F81" s="206"/>
      <c r="G81" s="23"/>
      <c r="H81" s="24"/>
      <c r="I81" s="17">
        <f t="shared" si="6"/>
        <v>0</v>
      </c>
      <c r="J81" s="24"/>
      <c r="K81" s="17">
        <f t="shared" si="7"/>
        <v>0</v>
      </c>
      <c r="L81" s="19">
        <f t="shared" si="8"/>
        <v>0</v>
      </c>
      <c r="M81" s="23"/>
    </row>
    <row r="82" spans="1:13" ht="18" customHeight="1" thickBot="1">
      <c r="A82" s="218"/>
      <c r="B82" s="213"/>
      <c r="C82" s="214"/>
      <c r="D82" s="215"/>
      <c r="E82" s="216" t="s">
        <v>41</v>
      </c>
      <c r="F82" s="217"/>
      <c r="G82" s="218"/>
      <c r="H82" s="219"/>
      <c r="I82" s="204">
        <f>SUM(I64:I81)</f>
        <v>4263800</v>
      </c>
      <c r="J82" s="204"/>
      <c r="K82" s="204">
        <f>SUM(K64:K81)</f>
        <v>0</v>
      </c>
      <c r="L82" s="204">
        <f>SUM(L64:L81)</f>
        <v>4263800</v>
      </c>
      <c r="M82" s="210"/>
    </row>
    <row r="83" spans="1:13" ht="18" customHeight="1" thickBot="1" thickTop="1">
      <c r="A83" s="226"/>
      <c r="B83" s="221"/>
      <c r="C83" s="222"/>
      <c r="D83" s="223"/>
      <c r="E83" s="224" t="s">
        <v>42</v>
      </c>
      <c r="F83" s="225"/>
      <c r="G83" s="226"/>
      <c r="H83" s="227"/>
      <c r="I83" s="228">
        <f>SUM(I54+I82)</f>
        <v>8305100</v>
      </c>
      <c r="J83" s="229"/>
      <c r="K83" s="228">
        <f>SUM(K54+K82)</f>
        <v>0</v>
      </c>
      <c r="L83" s="228">
        <f>SUM(L54+L82)</f>
        <v>8305100</v>
      </c>
      <c r="M83" s="230"/>
    </row>
    <row r="84" spans="1:13" ht="18" customHeight="1" thickTop="1">
      <c r="A84" s="283"/>
      <c r="B84" s="283"/>
      <c r="C84" s="283"/>
      <c r="E84" s="283"/>
      <c r="F84" s="197"/>
      <c r="G84" s="197"/>
      <c r="H84" s="197"/>
      <c r="I84" s="198"/>
      <c r="J84" s="198"/>
      <c r="K84" s="198"/>
      <c r="L84" s="198"/>
      <c r="M84" s="7"/>
    </row>
    <row r="85" spans="1:13" ht="18.75" customHeight="1">
      <c r="A85" s="283"/>
      <c r="B85" s="283"/>
      <c r="C85" s="283"/>
      <c r="E85" s="547" t="s">
        <v>102</v>
      </c>
      <c r="F85" s="547"/>
      <c r="G85" s="547"/>
      <c r="H85" s="547"/>
      <c r="I85" s="547" t="s">
        <v>101</v>
      </c>
      <c r="J85" s="547"/>
      <c r="K85" s="547"/>
      <c r="L85" s="547"/>
      <c r="M85" s="7"/>
    </row>
    <row r="86" spans="1:13" ht="18.75" customHeight="1">
      <c r="A86" s="283"/>
      <c r="B86" s="283"/>
      <c r="C86" s="283"/>
      <c r="E86" s="547" t="str">
        <f>E28</f>
        <v>         (............................................................)</v>
      </c>
      <c r="F86" s="547"/>
      <c r="G86" s="547"/>
      <c r="H86" s="547"/>
      <c r="I86" s="547" t="str">
        <f>I28</f>
        <v>         (............................................................)</v>
      </c>
      <c r="J86" s="547"/>
      <c r="K86" s="547"/>
      <c r="L86" s="547"/>
      <c r="M86" s="7"/>
    </row>
    <row r="87" spans="1:13" ht="18.75" customHeight="1">
      <c r="A87" s="283"/>
      <c r="B87" s="283"/>
      <c r="C87" s="283"/>
      <c r="E87" s="284"/>
      <c r="F87" s="284"/>
      <c r="G87" s="284"/>
      <c r="H87" s="284"/>
      <c r="I87" s="547" t="str">
        <f>I29</f>
        <v>ลงชื่อ .....................................................</v>
      </c>
      <c r="J87" s="547"/>
      <c r="K87" s="547"/>
      <c r="L87" s="547"/>
      <c r="M87" s="7"/>
    </row>
    <row r="88" spans="1:13" ht="18" customHeight="1">
      <c r="A88" s="712" t="s">
        <v>23</v>
      </c>
      <c r="B88" s="712"/>
      <c r="C88" s="712"/>
      <c r="D88" s="712"/>
      <c r="E88" s="712"/>
      <c r="F88" s="712"/>
      <c r="G88" s="712"/>
      <c r="H88" s="712"/>
      <c r="I88" s="712"/>
      <c r="J88" s="712"/>
      <c r="K88" s="712"/>
      <c r="L88" s="712"/>
      <c r="M88" s="712"/>
    </row>
    <row r="89" spans="1:13" ht="18" customHeight="1">
      <c r="A89" s="39" t="s">
        <v>35</v>
      </c>
      <c r="B89" s="39"/>
      <c r="C89" s="35"/>
      <c r="D89" s="35"/>
      <c r="E89" s="35" t="str">
        <f>+E31</f>
        <v>จัดทำห้องปฏิบัติการวิจัยมาตรฐานความปลอดภัยด้านนิวเคลียร์และรังสี</v>
      </c>
      <c r="F89" s="32"/>
      <c r="G89" s="33"/>
      <c r="H89" s="34"/>
      <c r="I89" s="283"/>
      <c r="J89" s="35"/>
      <c r="K89" s="35"/>
      <c r="L89" s="35"/>
      <c r="M89" s="35"/>
    </row>
    <row r="90" spans="1:13" ht="18" customHeight="1" thickBot="1">
      <c r="A90" s="661" t="s">
        <v>0</v>
      </c>
      <c r="B90" s="661"/>
      <c r="C90" s="661"/>
      <c r="D90" s="35" t="str">
        <f>+D61</f>
        <v>สำนักงานปรมาณูเพื่อสันติ  กรุงเทพฯ</v>
      </c>
      <c r="E90" s="35"/>
      <c r="F90" s="35"/>
      <c r="G90" s="35"/>
      <c r="H90" s="35"/>
      <c r="I90" s="36"/>
      <c r="J90" s="37">
        <f>+J61</f>
        <v>0</v>
      </c>
      <c r="K90" s="37"/>
      <c r="L90" s="37"/>
      <c r="M90" s="37"/>
    </row>
    <row r="91" spans="1:13" ht="18" customHeight="1" thickTop="1">
      <c r="A91" s="576" t="s">
        <v>3</v>
      </c>
      <c r="B91" s="601" t="s">
        <v>4</v>
      </c>
      <c r="C91" s="602"/>
      <c r="D91" s="602"/>
      <c r="E91" s="602"/>
      <c r="F91" s="667" t="s">
        <v>11</v>
      </c>
      <c r="G91" s="634" t="s">
        <v>13</v>
      </c>
      <c r="H91" s="669" t="s">
        <v>18</v>
      </c>
      <c r="I91" s="670"/>
      <c r="J91" s="669" t="s">
        <v>15</v>
      </c>
      <c r="K91" s="670"/>
      <c r="L91" s="665" t="s">
        <v>17</v>
      </c>
      <c r="M91" s="713" t="s">
        <v>5</v>
      </c>
    </row>
    <row r="92" spans="1:13" ht="18" customHeight="1" thickBot="1">
      <c r="A92" s="577"/>
      <c r="B92" s="604"/>
      <c r="C92" s="605"/>
      <c r="D92" s="605"/>
      <c r="E92" s="605"/>
      <c r="F92" s="668"/>
      <c r="G92" s="635"/>
      <c r="H92" s="14" t="s">
        <v>24</v>
      </c>
      <c r="I92" s="14" t="s">
        <v>16</v>
      </c>
      <c r="J92" s="14" t="s">
        <v>24</v>
      </c>
      <c r="K92" s="14" t="s">
        <v>16</v>
      </c>
      <c r="L92" s="666"/>
      <c r="M92" s="714"/>
    </row>
    <row r="93" spans="1:13" ht="18" customHeight="1" thickTop="1">
      <c r="A93" s="318">
        <v>52</v>
      </c>
      <c r="B93" s="580" t="s">
        <v>158</v>
      </c>
      <c r="C93" s="581"/>
      <c r="D93" s="581"/>
      <c r="E93" s="715"/>
      <c r="F93" s="205">
        <v>1</v>
      </c>
      <c r="G93" s="23" t="s">
        <v>124</v>
      </c>
      <c r="H93" s="16">
        <v>7500</v>
      </c>
      <c r="I93" s="17">
        <f aca="true" t="shared" si="9" ref="I93:I110">SUM(H93)*$F93</f>
        <v>7500</v>
      </c>
      <c r="J93" s="18"/>
      <c r="K93" s="17">
        <f>SUM(J93)*$F93</f>
        <v>0</v>
      </c>
      <c r="L93" s="19">
        <f>SUM(,I93,K93)</f>
        <v>7500</v>
      </c>
      <c r="M93" s="15"/>
    </row>
    <row r="94" spans="1:13" ht="18" customHeight="1">
      <c r="A94" s="322">
        <v>53</v>
      </c>
      <c r="B94" s="716" t="s">
        <v>157</v>
      </c>
      <c r="C94" s="691"/>
      <c r="D94" s="691"/>
      <c r="E94" s="692"/>
      <c r="F94" s="206">
        <v>2</v>
      </c>
      <c r="G94" s="23" t="s">
        <v>124</v>
      </c>
      <c r="H94" s="24">
        <v>48100</v>
      </c>
      <c r="I94" s="17">
        <f t="shared" si="9"/>
        <v>96200</v>
      </c>
      <c r="J94" s="40"/>
      <c r="K94" s="17">
        <f>SUM(J94)*$F94</f>
        <v>0</v>
      </c>
      <c r="L94" s="19">
        <f>SUM(,I94,K94)</f>
        <v>96200</v>
      </c>
      <c r="M94" s="23"/>
    </row>
    <row r="95" spans="1:13" ht="18" customHeight="1">
      <c r="A95" s="318">
        <v>54</v>
      </c>
      <c r="B95" s="580" t="s">
        <v>158</v>
      </c>
      <c r="C95" s="581"/>
      <c r="D95" s="581"/>
      <c r="E95" s="715"/>
      <c r="F95" s="206">
        <v>1</v>
      </c>
      <c r="G95" s="23" t="s">
        <v>124</v>
      </c>
      <c r="H95" s="24">
        <v>7500</v>
      </c>
      <c r="I95" s="17">
        <f t="shared" si="9"/>
        <v>7500</v>
      </c>
      <c r="J95" s="40"/>
      <c r="K95" s="17">
        <f>SUM(J95)*$F95</f>
        <v>0</v>
      </c>
      <c r="L95" s="19">
        <f>SUM(,I95,K95)</f>
        <v>7500</v>
      </c>
      <c r="M95" s="23"/>
    </row>
    <row r="96" spans="1:13" ht="18" customHeight="1">
      <c r="A96" s="322">
        <v>55</v>
      </c>
      <c r="B96" s="580"/>
      <c r="C96" s="581"/>
      <c r="D96" s="581"/>
      <c r="E96" s="715"/>
      <c r="F96" s="205"/>
      <c r="G96" s="15"/>
      <c r="H96" s="16"/>
      <c r="I96" s="17">
        <f t="shared" si="9"/>
        <v>0</v>
      </c>
      <c r="J96" s="18"/>
      <c r="K96" s="17">
        <f>SUM(J96)*$F96</f>
        <v>0</v>
      </c>
      <c r="L96" s="19">
        <f>SUM(,I96,K96)</f>
        <v>0</v>
      </c>
      <c r="M96" s="15"/>
    </row>
    <row r="97" spans="1:13" ht="18" customHeight="1">
      <c r="A97" s="318"/>
      <c r="B97" s="571"/>
      <c r="C97" s="572"/>
      <c r="D97" s="572"/>
      <c r="E97" s="646"/>
      <c r="F97" s="205"/>
      <c r="G97" s="15"/>
      <c r="H97" s="16"/>
      <c r="I97" s="17">
        <f t="shared" si="9"/>
        <v>0</v>
      </c>
      <c r="J97" s="18"/>
      <c r="K97" s="17">
        <f aca="true" t="shared" si="10" ref="K97:K110">SUM(J97)*$F97</f>
        <v>0</v>
      </c>
      <c r="L97" s="19">
        <f aca="true" t="shared" si="11" ref="L97:L110">SUM(,I97,K97)</f>
        <v>0</v>
      </c>
      <c r="M97" s="15"/>
    </row>
    <row r="98" spans="1:13" ht="18" customHeight="1">
      <c r="A98" s="322"/>
      <c r="B98" s="571"/>
      <c r="C98" s="572"/>
      <c r="D98" s="572"/>
      <c r="E98" s="646"/>
      <c r="F98" s="206"/>
      <c r="G98" s="23"/>
      <c r="H98" s="24"/>
      <c r="I98" s="17">
        <f t="shared" si="9"/>
        <v>0</v>
      </c>
      <c r="J98" s="24"/>
      <c r="K98" s="17">
        <f t="shared" si="10"/>
        <v>0</v>
      </c>
      <c r="L98" s="19">
        <f t="shared" si="11"/>
        <v>0</v>
      </c>
      <c r="M98" s="23"/>
    </row>
    <row r="99" spans="1:13" ht="18" customHeight="1">
      <c r="A99" s="318"/>
      <c r="B99" s="571"/>
      <c r="C99" s="572"/>
      <c r="D99" s="572"/>
      <c r="E99" s="646"/>
      <c r="F99" s="206"/>
      <c r="G99" s="23"/>
      <c r="H99" s="24"/>
      <c r="I99" s="17">
        <f t="shared" si="9"/>
        <v>0</v>
      </c>
      <c r="J99" s="24"/>
      <c r="K99" s="17">
        <f t="shared" si="10"/>
        <v>0</v>
      </c>
      <c r="L99" s="19">
        <f t="shared" si="11"/>
        <v>0</v>
      </c>
      <c r="M99" s="23"/>
    </row>
    <row r="100" spans="1:13" ht="18" customHeight="1">
      <c r="A100" s="322"/>
      <c r="B100" s="105"/>
      <c r="C100" s="106"/>
      <c r="D100" s="106"/>
      <c r="E100" s="107"/>
      <c r="F100" s="206"/>
      <c r="G100" s="23"/>
      <c r="H100" s="24"/>
      <c r="I100" s="17">
        <f t="shared" si="9"/>
        <v>0</v>
      </c>
      <c r="J100" s="24"/>
      <c r="K100" s="17">
        <f t="shared" si="10"/>
        <v>0</v>
      </c>
      <c r="L100" s="19">
        <f t="shared" si="11"/>
        <v>0</v>
      </c>
      <c r="M100" s="23"/>
    </row>
    <row r="101" spans="1:13" ht="18" customHeight="1">
      <c r="A101" s="318"/>
      <c r="B101" s="105"/>
      <c r="C101" s="106"/>
      <c r="D101" s="106"/>
      <c r="E101" s="107"/>
      <c r="F101" s="206"/>
      <c r="G101" s="23"/>
      <c r="H101" s="24"/>
      <c r="I101" s="17">
        <f t="shared" si="9"/>
        <v>0</v>
      </c>
      <c r="J101" s="24"/>
      <c r="K101" s="17">
        <f t="shared" si="10"/>
        <v>0</v>
      </c>
      <c r="L101" s="19">
        <f t="shared" si="11"/>
        <v>0</v>
      </c>
      <c r="M101" s="23"/>
    </row>
    <row r="102" spans="1:13" ht="18" customHeight="1">
      <c r="A102" s="322"/>
      <c r="B102" s="105"/>
      <c r="C102" s="106"/>
      <c r="D102" s="106"/>
      <c r="E102" s="107"/>
      <c r="F102" s="206"/>
      <c r="G102" s="23"/>
      <c r="H102" s="24"/>
      <c r="I102" s="17">
        <f t="shared" si="9"/>
        <v>0</v>
      </c>
      <c r="J102" s="24"/>
      <c r="K102" s="17">
        <f t="shared" si="10"/>
        <v>0</v>
      </c>
      <c r="L102" s="19">
        <f t="shared" si="11"/>
        <v>0</v>
      </c>
      <c r="M102" s="23"/>
    </row>
    <row r="103" spans="1:13" ht="18" customHeight="1">
      <c r="A103" s="318"/>
      <c r="B103" s="571"/>
      <c r="C103" s="572"/>
      <c r="D103" s="572"/>
      <c r="E103" s="646"/>
      <c r="F103" s="206"/>
      <c r="G103" s="23"/>
      <c r="H103" s="24"/>
      <c r="I103" s="17">
        <f t="shared" si="9"/>
        <v>0</v>
      </c>
      <c r="J103" s="24"/>
      <c r="K103" s="17">
        <f t="shared" si="10"/>
        <v>0</v>
      </c>
      <c r="L103" s="19">
        <f t="shared" si="11"/>
        <v>0</v>
      </c>
      <c r="M103" s="23"/>
    </row>
    <row r="104" spans="1:13" ht="18" customHeight="1">
      <c r="A104" s="322"/>
      <c r="B104" s="571"/>
      <c r="C104" s="572"/>
      <c r="D104" s="572"/>
      <c r="E104" s="646"/>
      <c r="F104" s="206"/>
      <c r="G104" s="23"/>
      <c r="H104" s="24"/>
      <c r="I104" s="17">
        <f t="shared" si="9"/>
        <v>0</v>
      </c>
      <c r="J104" s="24"/>
      <c r="K104" s="17">
        <f t="shared" si="10"/>
        <v>0</v>
      </c>
      <c r="L104" s="19">
        <f t="shared" si="11"/>
        <v>0</v>
      </c>
      <c r="M104" s="23"/>
    </row>
    <row r="105" spans="1:13" ht="18" customHeight="1">
      <c r="A105" s="318"/>
      <c r="B105" s="571"/>
      <c r="C105" s="572"/>
      <c r="D105" s="572"/>
      <c r="E105" s="646"/>
      <c r="F105" s="206"/>
      <c r="G105" s="23"/>
      <c r="H105" s="24"/>
      <c r="I105" s="17">
        <f t="shared" si="9"/>
        <v>0</v>
      </c>
      <c r="J105" s="24"/>
      <c r="K105" s="17">
        <f t="shared" si="10"/>
        <v>0</v>
      </c>
      <c r="L105" s="19">
        <f t="shared" si="11"/>
        <v>0</v>
      </c>
      <c r="M105" s="23"/>
    </row>
    <row r="106" spans="1:13" ht="18" customHeight="1">
      <c r="A106" s="322"/>
      <c r="B106" s="571"/>
      <c r="C106" s="572"/>
      <c r="D106" s="572"/>
      <c r="E106" s="646"/>
      <c r="F106" s="206"/>
      <c r="G106" s="23"/>
      <c r="H106" s="24"/>
      <c r="I106" s="17">
        <f t="shared" si="9"/>
        <v>0</v>
      </c>
      <c r="J106" s="24"/>
      <c r="K106" s="17">
        <f t="shared" si="10"/>
        <v>0</v>
      </c>
      <c r="L106" s="19">
        <f t="shared" si="11"/>
        <v>0</v>
      </c>
      <c r="M106" s="23"/>
    </row>
    <row r="107" spans="1:13" ht="18" customHeight="1">
      <c r="A107" s="318"/>
      <c r="B107" s="571"/>
      <c r="C107" s="572"/>
      <c r="D107" s="572"/>
      <c r="E107" s="646"/>
      <c r="F107" s="206"/>
      <c r="G107" s="23"/>
      <c r="H107" s="24"/>
      <c r="I107" s="17">
        <f t="shared" si="9"/>
        <v>0</v>
      </c>
      <c r="J107" s="24"/>
      <c r="K107" s="17">
        <f t="shared" si="10"/>
        <v>0</v>
      </c>
      <c r="L107" s="19">
        <f t="shared" si="11"/>
        <v>0</v>
      </c>
      <c r="M107" s="23"/>
    </row>
    <row r="108" spans="1:13" ht="18" customHeight="1">
      <c r="A108" s="321"/>
      <c r="B108" s="662"/>
      <c r="C108" s="663"/>
      <c r="D108" s="663"/>
      <c r="E108" s="664"/>
      <c r="F108" s="207"/>
      <c r="G108" s="25"/>
      <c r="H108" s="26"/>
      <c r="I108" s="17">
        <f t="shared" si="9"/>
        <v>0</v>
      </c>
      <c r="J108" s="27"/>
      <c r="K108" s="17">
        <f t="shared" si="10"/>
        <v>0</v>
      </c>
      <c r="L108" s="19">
        <f t="shared" si="11"/>
        <v>0</v>
      </c>
      <c r="M108" s="25"/>
    </row>
    <row r="109" spans="1:13" ht="18" customHeight="1">
      <c r="A109" s="318"/>
      <c r="B109" s="652"/>
      <c r="C109" s="653"/>
      <c r="D109" s="653"/>
      <c r="E109" s="654"/>
      <c r="F109" s="205"/>
      <c r="G109" s="15"/>
      <c r="H109" s="16"/>
      <c r="I109" s="17">
        <f t="shared" si="9"/>
        <v>0</v>
      </c>
      <c r="J109" s="18"/>
      <c r="K109" s="17">
        <f t="shared" si="10"/>
        <v>0</v>
      </c>
      <c r="L109" s="19">
        <f t="shared" si="11"/>
        <v>0</v>
      </c>
      <c r="M109" s="15"/>
    </row>
    <row r="110" spans="1:13" ht="18" customHeight="1">
      <c r="A110" s="319"/>
      <c r="B110" s="571"/>
      <c r="C110" s="572"/>
      <c r="D110" s="572"/>
      <c r="E110" s="646"/>
      <c r="F110" s="206"/>
      <c r="G110" s="23"/>
      <c r="H110" s="24"/>
      <c r="I110" s="17">
        <f t="shared" si="9"/>
        <v>0</v>
      </c>
      <c r="J110" s="24"/>
      <c r="K110" s="17">
        <f t="shared" si="10"/>
        <v>0</v>
      </c>
      <c r="L110" s="19">
        <f t="shared" si="11"/>
        <v>0</v>
      </c>
      <c r="M110" s="23"/>
    </row>
    <row r="111" spans="1:13" ht="18" customHeight="1" thickBot="1">
      <c r="A111" s="218"/>
      <c r="B111" s="213"/>
      <c r="C111" s="214"/>
      <c r="D111" s="215"/>
      <c r="E111" s="216" t="s">
        <v>41</v>
      </c>
      <c r="F111" s="217"/>
      <c r="G111" s="218"/>
      <c r="H111" s="219"/>
      <c r="I111" s="204">
        <f>SUM(I93:I110)</f>
        <v>111200</v>
      </c>
      <c r="J111" s="204"/>
      <c r="K111" s="204">
        <f>SUM(K93:K110)</f>
        <v>0</v>
      </c>
      <c r="L111" s="204">
        <f>SUM(L93:L110)</f>
        <v>111200</v>
      </c>
      <c r="M111" s="210"/>
    </row>
    <row r="112" spans="1:13" ht="18" customHeight="1" thickBot="1" thickTop="1">
      <c r="A112" s="226"/>
      <c r="B112" s="221"/>
      <c r="C112" s="222"/>
      <c r="D112" s="223"/>
      <c r="E112" s="224" t="s">
        <v>50</v>
      </c>
      <c r="F112" s="225"/>
      <c r="G112" s="226"/>
      <c r="H112" s="227"/>
      <c r="I112" s="228">
        <f>SUM(I83+I111)</f>
        <v>8416300</v>
      </c>
      <c r="J112" s="229"/>
      <c r="K112" s="228">
        <f>SUM(K83+K111)</f>
        <v>0</v>
      </c>
      <c r="L112" s="228">
        <f>SUM(L83+L111)</f>
        <v>8416300</v>
      </c>
      <c r="M112" s="230"/>
    </row>
    <row r="113" spans="1:13" ht="18" customHeight="1" thickTop="1">
      <c r="A113" s="283"/>
      <c r="B113" s="283"/>
      <c r="C113" s="283"/>
      <c r="E113" s="283"/>
      <c r="F113" s="197"/>
      <c r="G113" s="197"/>
      <c r="H113" s="197"/>
      <c r="I113" s="198"/>
      <c r="J113" s="198"/>
      <c r="K113" s="198"/>
      <c r="L113" s="198"/>
      <c r="M113" s="7"/>
    </row>
    <row r="114" spans="1:13" ht="18" customHeight="1">
      <c r="A114" s="283"/>
      <c r="B114" s="283"/>
      <c r="C114" s="283"/>
      <c r="E114" s="547" t="s">
        <v>102</v>
      </c>
      <c r="F114" s="547"/>
      <c r="G114" s="547"/>
      <c r="H114" s="547"/>
      <c r="I114" s="547" t="s">
        <v>101</v>
      </c>
      <c r="J114" s="547"/>
      <c r="K114" s="547"/>
      <c r="L114" s="547"/>
      <c r="M114" s="7"/>
    </row>
    <row r="115" spans="1:13" ht="18" customHeight="1">
      <c r="A115" s="283"/>
      <c r="B115" s="283"/>
      <c r="C115" s="283"/>
      <c r="E115" s="547" t="str">
        <f>E57</f>
        <v>         (............................................................)</v>
      </c>
      <c r="F115" s="547"/>
      <c r="G115" s="547"/>
      <c r="H115" s="547"/>
      <c r="I115" s="547" t="str">
        <f>I57</f>
        <v>         (............................................................)</v>
      </c>
      <c r="J115" s="547"/>
      <c r="K115" s="547"/>
      <c r="L115" s="547"/>
      <c r="M115" s="7"/>
    </row>
    <row r="116" spans="1:13" ht="18" customHeight="1">
      <c r="A116" s="283"/>
      <c r="B116" s="283"/>
      <c r="C116" s="283"/>
      <c r="E116" s="284"/>
      <c r="F116" s="284"/>
      <c r="G116" s="284"/>
      <c r="H116" s="284"/>
      <c r="I116" s="547" t="str">
        <f>I58</f>
        <v>ลงชื่อ .....................................................</v>
      </c>
      <c r="J116" s="547"/>
      <c r="K116" s="547"/>
      <c r="L116" s="547"/>
      <c r="M116" s="7"/>
    </row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/>
  <mergeCells count="125">
    <mergeCell ref="I116:L116"/>
    <mergeCell ref="B108:E108"/>
    <mergeCell ref="B109:E109"/>
    <mergeCell ref="B110:E110"/>
    <mergeCell ref="E114:H114"/>
    <mergeCell ref="I114:L114"/>
    <mergeCell ref="E115:H115"/>
    <mergeCell ref="I115:L115"/>
    <mergeCell ref="B99:E99"/>
    <mergeCell ref="B103:E103"/>
    <mergeCell ref="B104:E104"/>
    <mergeCell ref="B105:E105"/>
    <mergeCell ref="B106:E106"/>
    <mergeCell ref="B107:E107"/>
    <mergeCell ref="B93:E93"/>
    <mergeCell ref="B94:E94"/>
    <mergeCell ref="B95:E95"/>
    <mergeCell ref="B96:E96"/>
    <mergeCell ref="B97:E97"/>
    <mergeCell ref="B98:E98"/>
    <mergeCell ref="A88:M88"/>
    <mergeCell ref="A90:C90"/>
    <mergeCell ref="A91:A92"/>
    <mergeCell ref="B91:E92"/>
    <mergeCell ref="F91:F92"/>
    <mergeCell ref="G91:G92"/>
    <mergeCell ref="H91:I91"/>
    <mergeCell ref="J91:K91"/>
    <mergeCell ref="L91:L92"/>
    <mergeCell ref="M91:M92"/>
    <mergeCell ref="A5:A6"/>
    <mergeCell ref="B5:E6"/>
    <mergeCell ref="F5:F6"/>
    <mergeCell ref="G5:G6"/>
    <mergeCell ref="H5:I5"/>
    <mergeCell ref="A3:C3"/>
    <mergeCell ref="A4:C4"/>
    <mergeCell ref="L5:L6"/>
    <mergeCell ref="M5:M6"/>
    <mergeCell ref="B7:E7"/>
    <mergeCell ref="D4:H4"/>
    <mergeCell ref="I4:J4"/>
    <mergeCell ref="B8:E8"/>
    <mergeCell ref="J5:K5"/>
    <mergeCell ref="B9:E9"/>
    <mergeCell ref="B15:E15"/>
    <mergeCell ref="B16:E16"/>
    <mergeCell ref="B17:E17"/>
    <mergeCell ref="B18:E18"/>
    <mergeCell ref="B10:E10"/>
    <mergeCell ref="B14:E14"/>
    <mergeCell ref="B11:E11"/>
    <mergeCell ref="B19:E19"/>
    <mergeCell ref="A25:H25"/>
    <mergeCell ref="B20:E20"/>
    <mergeCell ref="B21:E21"/>
    <mergeCell ref="B23:E23"/>
    <mergeCell ref="B24:E24"/>
    <mergeCell ref="E27:H27"/>
    <mergeCell ref="E86:H86"/>
    <mergeCell ref="I86:L86"/>
    <mergeCell ref="I87:L87"/>
    <mergeCell ref="E56:H56"/>
    <mergeCell ref="B43:E43"/>
    <mergeCell ref="B44:E44"/>
    <mergeCell ref="E85:H85"/>
    <mergeCell ref="I85:L85"/>
    <mergeCell ref="B77:E77"/>
    <mergeCell ref="B78:E78"/>
    <mergeCell ref="B79:E79"/>
    <mergeCell ref="B80:E80"/>
    <mergeCell ref="B75:E75"/>
    <mergeCell ref="B76:E76"/>
    <mergeCell ref="B68:E68"/>
    <mergeCell ref="B69:E69"/>
    <mergeCell ref="B70:E70"/>
    <mergeCell ref="B74:E74"/>
    <mergeCell ref="L62:L63"/>
    <mergeCell ref="M62:M63"/>
    <mergeCell ref="B64:E64"/>
    <mergeCell ref="B65:E65"/>
    <mergeCell ref="B66:E66"/>
    <mergeCell ref="B67:E67"/>
    <mergeCell ref="A62:A63"/>
    <mergeCell ref="B62:E63"/>
    <mergeCell ref="F62:F63"/>
    <mergeCell ref="G62:G63"/>
    <mergeCell ref="H62:I62"/>
    <mergeCell ref="J62:K62"/>
    <mergeCell ref="B33:E34"/>
    <mergeCell ref="F33:F34"/>
    <mergeCell ref="G33:G34"/>
    <mergeCell ref="H33:I33"/>
    <mergeCell ref="J33:K33"/>
    <mergeCell ref="I27:L27"/>
    <mergeCell ref="E28:H28"/>
    <mergeCell ref="I28:L28"/>
    <mergeCell ref="I29:L29"/>
    <mergeCell ref="A32:C32"/>
    <mergeCell ref="I58:L58"/>
    <mergeCell ref="A61:C61"/>
    <mergeCell ref="L33:L34"/>
    <mergeCell ref="M33:M34"/>
    <mergeCell ref="B35:E35"/>
    <mergeCell ref="B36:E36"/>
    <mergeCell ref="B37:E37"/>
    <mergeCell ref="B38:E38"/>
    <mergeCell ref="B39:E39"/>
    <mergeCell ref="A33:A34"/>
    <mergeCell ref="B48:E48"/>
    <mergeCell ref="B49:E49"/>
    <mergeCell ref="B50:E50"/>
    <mergeCell ref="I56:L56"/>
    <mergeCell ref="E57:H57"/>
    <mergeCell ref="I57:L57"/>
    <mergeCell ref="B81:E81"/>
    <mergeCell ref="B51:E51"/>
    <mergeCell ref="B52:E52"/>
    <mergeCell ref="A1:M1"/>
    <mergeCell ref="A30:M30"/>
    <mergeCell ref="A59:M59"/>
    <mergeCell ref="K4:M4"/>
    <mergeCell ref="B40:E40"/>
    <mergeCell ref="B41:E41"/>
    <mergeCell ref="B42:E42"/>
  </mergeCells>
  <printOptions horizontalCentered="1"/>
  <pageMargins left="0.4330708661417323" right="0.4330708661417323" top="0.5511811023622047" bottom="0.15748031496062992" header="0.1968503937007874" footer="0.1968503937007874"/>
  <pageSetup horizontalDpi="300" verticalDpi="300" orientation="landscape" paperSize="9" r:id="rId1"/>
  <headerFooter>
    <oddHeader>&amp;R&amp;"TH SarabunPSK,ธรรมดา"&amp;14
แบบ ปร.4 (ก)</oddHeader>
    <oddFooter>&amp;R&amp;"TH SarabunPSK,ธรรมดา"&amp;14หน้าที่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="80" zoomScaleNormal="80" zoomScalePageLayoutView="0" workbookViewId="0" topLeftCell="A10">
      <selection activeCell="H14" sqref="H14:J14"/>
    </sheetView>
  </sheetViews>
  <sheetFormatPr defaultColWidth="10.28125" defaultRowHeight="12.75"/>
  <cols>
    <col min="1" max="1" width="9.140625" style="136" customWidth="1"/>
    <col min="2" max="2" width="4.140625" style="136" customWidth="1"/>
    <col min="3" max="3" width="7.7109375" style="136" customWidth="1"/>
    <col min="4" max="4" width="4.140625" style="136" customWidth="1"/>
    <col min="5" max="5" width="11.8515625" style="136" customWidth="1"/>
    <col min="6" max="6" width="5.28125" style="136" customWidth="1"/>
    <col min="7" max="7" width="17.421875" style="136" customWidth="1"/>
    <col min="8" max="8" width="3.140625" style="136" customWidth="1"/>
    <col min="9" max="9" width="12.7109375" style="136" customWidth="1"/>
    <col min="10" max="10" width="7.57421875" style="196" customWidth="1"/>
    <col min="11" max="11" width="8.00390625" style="136" customWidth="1"/>
    <col min="12" max="12" width="8.28125" style="136" customWidth="1"/>
    <col min="13" max="13" width="12.8515625" style="136" hidden="1" customWidth="1"/>
    <col min="14" max="15" width="10.28125" style="136" hidden="1" customWidth="1"/>
    <col min="16" max="16" width="16.421875" style="136" hidden="1" customWidth="1"/>
    <col min="17" max="20" width="10.28125" style="136" hidden="1" customWidth="1"/>
    <col min="21" max="21" width="23.00390625" style="137" hidden="1" customWidth="1"/>
    <col min="22" max="23" width="10.28125" style="136" hidden="1" customWidth="1"/>
    <col min="24" max="24" width="23.140625" style="136" hidden="1" customWidth="1"/>
    <col min="25" max="25" width="16.421875" style="136" hidden="1" customWidth="1"/>
    <col min="26" max="26" width="0.2890625" style="136" hidden="1" customWidth="1"/>
    <col min="27" max="27" width="10.28125" style="136" hidden="1" customWidth="1"/>
    <col min="28" max="29" width="10.28125" style="136" customWidth="1"/>
    <col min="30" max="16384" width="10.28125" style="136" customWidth="1"/>
  </cols>
  <sheetData>
    <row r="1" spans="1:15" ht="30" customHeight="1">
      <c r="A1" s="485" t="s">
        <v>61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135"/>
      <c r="N1" s="135"/>
      <c r="O1" s="135"/>
    </row>
    <row r="2" spans="1:21" s="326" customFormat="1" ht="9.75" customHeight="1" thickBo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324"/>
      <c r="N2" s="325"/>
      <c r="O2" s="324"/>
      <c r="Q2" s="327"/>
      <c r="U2" s="138"/>
    </row>
    <row r="3" spans="1:12" ht="21.75" customHeight="1">
      <c r="A3" s="487" t="s">
        <v>62</v>
      </c>
      <c r="B3" s="488"/>
      <c r="C3" s="488"/>
      <c r="D3" s="488"/>
      <c r="E3" s="488"/>
      <c r="F3" s="488"/>
      <c r="G3" s="488"/>
      <c r="H3" s="488"/>
      <c r="I3" s="488"/>
      <c r="J3" s="488"/>
      <c r="K3" s="139" t="s">
        <v>63</v>
      </c>
      <c r="L3" s="491" t="s">
        <v>64</v>
      </c>
    </row>
    <row r="4" spans="1:25" ht="21.75" customHeight="1" thickBot="1">
      <c r="A4" s="489"/>
      <c r="B4" s="490"/>
      <c r="C4" s="490"/>
      <c r="D4" s="490"/>
      <c r="E4" s="490"/>
      <c r="F4" s="490"/>
      <c r="G4" s="490"/>
      <c r="H4" s="490"/>
      <c r="I4" s="490"/>
      <c r="J4" s="490"/>
      <c r="K4" s="140" t="s">
        <v>65</v>
      </c>
      <c r="L4" s="492"/>
      <c r="U4" s="137">
        <v>0</v>
      </c>
      <c r="V4" s="136">
        <v>1.3074</v>
      </c>
      <c r="X4" s="136">
        <v>0</v>
      </c>
      <c r="Y4" s="137">
        <v>500000</v>
      </c>
    </row>
    <row r="5" spans="1:25" ht="23.25">
      <c r="A5" s="493"/>
      <c r="B5" s="495" t="s">
        <v>66</v>
      </c>
      <c r="C5" s="495"/>
      <c r="D5" s="495"/>
      <c r="E5" s="495"/>
      <c r="F5" s="495"/>
      <c r="G5" s="495"/>
      <c r="H5" s="495"/>
      <c r="I5" s="495"/>
      <c r="J5" s="141">
        <v>0</v>
      </c>
      <c r="K5" s="142" t="s">
        <v>67</v>
      </c>
      <c r="L5" s="143">
        <f aca="true" t="shared" si="0" ref="L5:L28">V5</f>
        <v>1.3074</v>
      </c>
      <c r="P5" s="136">
        <v>500000</v>
      </c>
      <c r="Q5" s="144"/>
      <c r="U5" s="145">
        <v>500000</v>
      </c>
      <c r="V5" s="146">
        <f>+'[1]Sheet1'!H6</f>
        <v>1.3074</v>
      </c>
      <c r="X5" s="145">
        <v>500000</v>
      </c>
      <c r="Y5" s="147">
        <v>1000000</v>
      </c>
    </row>
    <row r="6" spans="1:25" ht="23.25">
      <c r="A6" s="493"/>
      <c r="B6" s="495" t="s">
        <v>68</v>
      </c>
      <c r="C6" s="495"/>
      <c r="D6" s="495"/>
      <c r="E6" s="495"/>
      <c r="F6" s="495"/>
      <c r="G6" s="495"/>
      <c r="H6" s="495"/>
      <c r="I6" s="495"/>
      <c r="J6" s="141">
        <v>0</v>
      </c>
      <c r="K6" s="148">
        <v>1</v>
      </c>
      <c r="L6" s="149">
        <f t="shared" si="0"/>
        <v>1.305</v>
      </c>
      <c r="U6" s="147">
        <v>1000000</v>
      </c>
      <c r="V6" s="150">
        <f>+'[1]Sheet1'!H7</f>
        <v>1.305</v>
      </c>
      <c r="X6" s="147">
        <v>1000000</v>
      </c>
      <c r="Y6" s="147">
        <v>2000000</v>
      </c>
    </row>
    <row r="7" spans="1:25" s="151" customFormat="1" ht="23.25">
      <c r="A7" s="493"/>
      <c r="B7" s="495" t="s">
        <v>69</v>
      </c>
      <c r="C7" s="495"/>
      <c r="D7" s="495"/>
      <c r="E7" s="495"/>
      <c r="F7" s="495"/>
      <c r="G7" s="495"/>
      <c r="H7" s="495"/>
      <c r="I7" s="495"/>
      <c r="J7" s="141">
        <v>0.06</v>
      </c>
      <c r="K7" s="148">
        <v>2</v>
      </c>
      <c r="L7" s="143">
        <f t="shared" si="0"/>
        <v>1.3035</v>
      </c>
      <c r="N7" s="136" t="s">
        <v>70</v>
      </c>
      <c r="O7" s="152"/>
      <c r="P7" s="152">
        <f>P5</f>
        <v>500000</v>
      </c>
      <c r="Q7" s="136"/>
      <c r="S7" s="328"/>
      <c r="U7" s="147">
        <v>2000000</v>
      </c>
      <c r="V7" s="146">
        <f>+'[1]Sheet1'!H8</f>
        <v>1.3035</v>
      </c>
      <c r="X7" s="147">
        <v>2000000</v>
      </c>
      <c r="Y7" s="147">
        <v>5000000</v>
      </c>
    </row>
    <row r="8" spans="1:25" s="151" customFormat="1" ht="23.25">
      <c r="A8" s="494"/>
      <c r="B8" s="496" t="s">
        <v>71</v>
      </c>
      <c r="C8" s="496"/>
      <c r="D8" s="496"/>
      <c r="E8" s="496"/>
      <c r="F8" s="496"/>
      <c r="G8" s="496"/>
      <c r="H8" s="496"/>
      <c r="I8" s="496"/>
      <c r="J8" s="141">
        <v>0.07</v>
      </c>
      <c r="K8" s="148">
        <v>5</v>
      </c>
      <c r="L8" s="143">
        <f t="shared" si="0"/>
        <v>1.3003</v>
      </c>
      <c r="N8" s="136" t="s">
        <v>72</v>
      </c>
      <c r="P8" s="153" t="e">
        <f>VLOOKUP(H14,U4:V28,1)</f>
        <v>#REF!</v>
      </c>
      <c r="Q8" s="136" t="s">
        <v>73</v>
      </c>
      <c r="R8" s="154" t="e">
        <f>VLOOKUP(H15,U4:V28,2)</f>
        <v>#REF!</v>
      </c>
      <c r="U8" s="147">
        <v>5000000</v>
      </c>
      <c r="V8" s="150">
        <f>+'[1]Sheet1'!H9</f>
        <v>1.3003</v>
      </c>
      <c r="X8" s="147">
        <v>5000000</v>
      </c>
      <c r="Y8" s="155">
        <v>10000000</v>
      </c>
    </row>
    <row r="9" spans="1:25" s="151" customFormat="1" ht="21.75" customHeight="1">
      <c r="A9" s="497" t="s">
        <v>74</v>
      </c>
      <c r="B9" s="498"/>
      <c r="C9" s="498"/>
      <c r="D9" s="498"/>
      <c r="E9" s="498"/>
      <c r="F9" s="498"/>
      <c r="G9" s="498"/>
      <c r="H9" s="498"/>
      <c r="I9" s="498"/>
      <c r="J9" s="499"/>
      <c r="K9" s="156">
        <v>10</v>
      </c>
      <c r="L9" s="143">
        <f t="shared" si="0"/>
        <v>1.2943</v>
      </c>
      <c r="N9" s="136" t="s">
        <v>75</v>
      </c>
      <c r="P9" s="153" t="e">
        <f>VLOOKUP(P8,X4:Y28,2)</f>
        <v>#REF!</v>
      </c>
      <c r="Q9" s="136" t="s">
        <v>76</v>
      </c>
      <c r="R9" s="151" t="e">
        <f>VLOOKUP(H16,U4:V28,2)</f>
        <v>#REF!</v>
      </c>
      <c r="U9" s="155">
        <v>10000000</v>
      </c>
      <c r="V9" s="146">
        <f>+'[1]Sheet1'!H10</f>
        <v>1.2943</v>
      </c>
      <c r="X9" s="155">
        <v>10000000</v>
      </c>
      <c r="Y9" s="155">
        <v>15000000</v>
      </c>
    </row>
    <row r="10" spans="1:25" s="151" customFormat="1" ht="21.75" customHeight="1">
      <c r="A10" s="500"/>
      <c r="B10" s="501"/>
      <c r="C10" s="501"/>
      <c r="D10" s="501"/>
      <c r="E10" s="501"/>
      <c r="F10" s="501"/>
      <c r="G10" s="501"/>
      <c r="H10" s="501"/>
      <c r="I10" s="501"/>
      <c r="J10" s="502"/>
      <c r="K10" s="156">
        <v>15</v>
      </c>
      <c r="L10" s="143">
        <f t="shared" si="0"/>
        <v>1.2594</v>
      </c>
      <c r="N10" s="136"/>
      <c r="Q10" s="136"/>
      <c r="U10" s="155">
        <v>15000000</v>
      </c>
      <c r="V10" s="150">
        <f>+'[1]Sheet1'!H11</f>
        <v>1.2594</v>
      </c>
      <c r="X10" s="155">
        <v>15000000</v>
      </c>
      <c r="Y10" s="147">
        <v>20000000</v>
      </c>
    </row>
    <row r="11" spans="1:25" s="151" customFormat="1" ht="21.75" customHeight="1">
      <c r="A11" s="503" t="s">
        <v>77</v>
      </c>
      <c r="B11" s="504"/>
      <c r="C11" s="504"/>
      <c r="D11" s="504"/>
      <c r="E11" s="509" t="s">
        <v>78</v>
      </c>
      <c r="F11" s="512" t="s">
        <v>79</v>
      </c>
      <c r="G11" s="504"/>
      <c r="H11" s="504"/>
      <c r="I11" s="509" t="s">
        <v>80</v>
      </c>
      <c r="J11" s="513"/>
      <c r="K11" s="148">
        <v>20</v>
      </c>
      <c r="L11" s="143">
        <f t="shared" si="0"/>
        <v>1.2518</v>
      </c>
      <c r="N11" s="136"/>
      <c r="Q11" s="136"/>
      <c r="U11" s="147">
        <v>20000000</v>
      </c>
      <c r="V11" s="146">
        <f>+'[1]Sheet1'!H12</f>
        <v>1.2518</v>
      </c>
      <c r="X11" s="147">
        <v>20000000</v>
      </c>
      <c r="Y11" s="147">
        <v>25000000</v>
      </c>
    </row>
    <row r="12" spans="1:25" s="151" customFormat="1" ht="21" customHeight="1">
      <c r="A12" s="505"/>
      <c r="B12" s="506"/>
      <c r="C12" s="506"/>
      <c r="D12" s="506"/>
      <c r="E12" s="510"/>
      <c r="F12" s="508"/>
      <c r="G12" s="508"/>
      <c r="H12" s="508"/>
      <c r="I12" s="510"/>
      <c r="J12" s="514"/>
      <c r="K12" s="148">
        <v>25</v>
      </c>
      <c r="L12" s="143">
        <f t="shared" si="0"/>
        <v>1.2248</v>
      </c>
      <c r="N12" s="136"/>
      <c r="Q12" s="136" t="s">
        <v>28</v>
      </c>
      <c r="U12" s="147">
        <v>25000000</v>
      </c>
      <c r="V12" s="150">
        <f>+'[1]Sheet1'!H13</f>
        <v>1.2248</v>
      </c>
      <c r="X12" s="147">
        <v>25000000</v>
      </c>
      <c r="Y12" s="147">
        <v>30000000</v>
      </c>
    </row>
    <row r="13" spans="1:25" s="151" customFormat="1" ht="21" customHeight="1">
      <c r="A13" s="507"/>
      <c r="B13" s="508"/>
      <c r="C13" s="508"/>
      <c r="D13" s="508"/>
      <c r="E13" s="511"/>
      <c r="F13" s="516" t="s">
        <v>81</v>
      </c>
      <c r="G13" s="516"/>
      <c r="H13" s="516"/>
      <c r="I13" s="511"/>
      <c r="J13" s="515"/>
      <c r="K13" s="148">
        <v>30</v>
      </c>
      <c r="L13" s="143">
        <f t="shared" si="0"/>
        <v>1.2164</v>
      </c>
      <c r="N13" s="136"/>
      <c r="Q13" s="136"/>
      <c r="R13" s="151" t="s">
        <v>28</v>
      </c>
      <c r="U13" s="147">
        <v>30000000</v>
      </c>
      <c r="V13" s="146">
        <f>+'[1]Sheet1'!H14</f>
        <v>1.2164</v>
      </c>
      <c r="X13" s="147">
        <v>30000000</v>
      </c>
      <c r="Y13" s="147">
        <v>40000000</v>
      </c>
    </row>
    <row r="14" spans="1:25" s="151" customFormat="1" ht="27">
      <c r="A14" s="518" t="s">
        <v>82</v>
      </c>
      <c r="B14" s="158" t="s">
        <v>83</v>
      </c>
      <c r="C14" s="158"/>
      <c r="D14" s="158"/>
      <c r="E14" s="158"/>
      <c r="F14" s="158"/>
      <c r="G14" s="159" t="s">
        <v>84</v>
      </c>
      <c r="H14" s="521" t="e">
        <v>#REF!</v>
      </c>
      <c r="I14" s="522"/>
      <c r="J14" s="523"/>
      <c r="K14" s="148">
        <v>40</v>
      </c>
      <c r="L14" s="143">
        <f t="shared" si="0"/>
        <v>1.2161</v>
      </c>
      <c r="N14" s="136"/>
      <c r="Q14" s="136"/>
      <c r="U14" s="147">
        <v>40000000</v>
      </c>
      <c r="V14" s="150">
        <f>+'[1]Sheet1'!H15</f>
        <v>1.2161</v>
      </c>
      <c r="X14" s="147">
        <v>40000000</v>
      </c>
      <c r="Y14" s="147">
        <v>50000000</v>
      </c>
    </row>
    <row r="15" spans="1:25" s="151" customFormat="1" ht="23.25">
      <c r="A15" s="519"/>
      <c r="B15" s="161" t="s">
        <v>85</v>
      </c>
      <c r="C15" s="161"/>
      <c r="D15" s="161"/>
      <c r="E15" s="161"/>
      <c r="F15" s="161"/>
      <c r="G15" s="162" t="s">
        <v>84</v>
      </c>
      <c r="H15" s="524" t="e">
        <f>VLOOKUP(H14,U4:V28,1)</f>
        <v>#REF!</v>
      </c>
      <c r="I15" s="525"/>
      <c r="J15" s="514"/>
      <c r="K15" s="148">
        <v>50</v>
      </c>
      <c r="L15" s="143">
        <f t="shared" si="0"/>
        <v>1.2159</v>
      </c>
      <c r="N15" s="136"/>
      <c r="Q15" s="136"/>
      <c r="U15" s="147">
        <v>50000000</v>
      </c>
      <c r="V15" s="146">
        <f>+'[1]Sheet1'!H16</f>
        <v>1.2159</v>
      </c>
      <c r="X15" s="147">
        <v>50000000</v>
      </c>
      <c r="Y15" s="147">
        <v>60000000</v>
      </c>
    </row>
    <row r="16" spans="1:25" s="151" customFormat="1" ht="23.25">
      <c r="A16" s="519"/>
      <c r="B16" s="161" t="s">
        <v>86</v>
      </c>
      <c r="C16" s="161"/>
      <c r="D16" s="161"/>
      <c r="E16" s="161"/>
      <c r="F16" s="161"/>
      <c r="G16" s="162" t="s">
        <v>84</v>
      </c>
      <c r="H16" s="524" t="e">
        <f>VLOOKUP(H14,X4:Y28,2)</f>
        <v>#REF!</v>
      </c>
      <c r="I16" s="525"/>
      <c r="J16" s="514"/>
      <c r="K16" s="148">
        <v>60</v>
      </c>
      <c r="L16" s="143">
        <f t="shared" si="0"/>
        <v>1.2061</v>
      </c>
      <c r="N16" s="136"/>
      <c r="P16" s="163" t="e">
        <f>+((C20-E20)*(G20-I20))/(E21-G21)</f>
        <v>#REF!</v>
      </c>
      <c r="Q16" s="136"/>
      <c r="U16" s="147">
        <v>60000000</v>
      </c>
      <c r="V16" s="150">
        <f>+'[1]Sheet1'!H17</f>
        <v>1.2061</v>
      </c>
      <c r="X16" s="147">
        <v>60000000</v>
      </c>
      <c r="Y16" s="147">
        <v>70000000</v>
      </c>
    </row>
    <row r="17" spans="1:25" s="151" customFormat="1" ht="23.25">
      <c r="A17" s="519"/>
      <c r="B17" s="161" t="s">
        <v>87</v>
      </c>
      <c r="C17" s="161"/>
      <c r="D17" s="161"/>
      <c r="E17" s="161"/>
      <c r="F17" s="161"/>
      <c r="G17" s="162" t="s">
        <v>84</v>
      </c>
      <c r="H17" s="526" t="e">
        <f>VLOOKUP(H14,U4:V28,2)</f>
        <v>#REF!</v>
      </c>
      <c r="I17" s="526"/>
      <c r="J17" s="527"/>
      <c r="K17" s="148">
        <v>70</v>
      </c>
      <c r="L17" s="149">
        <f t="shared" si="0"/>
        <v>1.205</v>
      </c>
      <c r="N17" s="136"/>
      <c r="P17" s="164" t="e">
        <f>+A20-P16</f>
        <v>#REF!</v>
      </c>
      <c r="Q17" s="136"/>
      <c r="U17" s="147">
        <v>70000000</v>
      </c>
      <c r="V17" s="165">
        <f>+'[1]Sheet1'!H18</f>
        <v>1.205</v>
      </c>
      <c r="X17" s="147">
        <v>70000000</v>
      </c>
      <c r="Y17" s="147">
        <v>80000000</v>
      </c>
    </row>
    <row r="18" spans="1:25" s="151" customFormat="1" ht="23.25">
      <c r="A18" s="520"/>
      <c r="B18" s="166" t="s">
        <v>88</v>
      </c>
      <c r="C18" s="166"/>
      <c r="D18" s="166"/>
      <c r="E18" s="166"/>
      <c r="F18" s="166"/>
      <c r="G18" s="167" t="s">
        <v>84</v>
      </c>
      <c r="H18" s="528" t="e">
        <f>VLOOKUP(H16,U4:V28,2)</f>
        <v>#REF!</v>
      </c>
      <c r="I18" s="528"/>
      <c r="J18" s="529"/>
      <c r="K18" s="148">
        <v>80</v>
      </c>
      <c r="L18" s="149">
        <f t="shared" si="0"/>
        <v>1.205</v>
      </c>
      <c r="N18" s="136"/>
      <c r="Q18" s="136"/>
      <c r="U18" s="147">
        <v>80000000</v>
      </c>
      <c r="V18" s="150">
        <f>+'[1]Sheet1'!H19</f>
        <v>1.205</v>
      </c>
      <c r="X18" s="147">
        <v>80000000</v>
      </c>
      <c r="Y18" s="147">
        <v>90000000</v>
      </c>
    </row>
    <row r="19" spans="1:25" s="151" customFormat="1" ht="23.25">
      <c r="A19" s="168"/>
      <c r="B19" s="169" t="s">
        <v>89</v>
      </c>
      <c r="C19" s="170"/>
      <c r="D19" s="170"/>
      <c r="E19" s="170"/>
      <c r="F19" s="170"/>
      <c r="G19" s="170"/>
      <c r="H19" s="170"/>
      <c r="I19" s="170"/>
      <c r="J19" s="171"/>
      <c r="K19" s="148">
        <v>90</v>
      </c>
      <c r="L19" s="143">
        <f t="shared" si="0"/>
        <v>1.2049</v>
      </c>
      <c r="N19" s="136"/>
      <c r="Q19" s="136"/>
      <c r="U19" s="147">
        <v>90000000</v>
      </c>
      <c r="V19" s="146">
        <f>+'[1]Sheet1'!H20</f>
        <v>1.2049</v>
      </c>
      <c r="X19" s="147">
        <v>90000000</v>
      </c>
      <c r="Y19" s="147">
        <v>100000000</v>
      </c>
    </row>
    <row r="20" spans="1:25" s="151" customFormat="1" ht="23.25">
      <c r="A20" s="172" t="e">
        <f>R8</f>
        <v>#REF!</v>
      </c>
      <c r="B20" s="173" t="s">
        <v>90</v>
      </c>
      <c r="C20" s="174" t="e">
        <f>R8</f>
        <v>#REF!</v>
      </c>
      <c r="D20" s="175" t="s">
        <v>91</v>
      </c>
      <c r="E20" s="176" t="e">
        <f>R9</f>
        <v>#REF!</v>
      </c>
      <c r="F20" s="177" t="s">
        <v>92</v>
      </c>
      <c r="G20" s="177" t="e">
        <f>H14</f>
        <v>#REF!</v>
      </c>
      <c r="H20" s="177" t="s">
        <v>91</v>
      </c>
      <c r="I20" s="178" t="e">
        <f>P8</f>
        <v>#REF!</v>
      </c>
      <c r="J20" s="179" t="s">
        <v>93</v>
      </c>
      <c r="K20" s="148">
        <v>100</v>
      </c>
      <c r="L20" s="143">
        <f t="shared" si="0"/>
        <v>1.2049</v>
      </c>
      <c r="N20" s="136"/>
      <c r="U20" s="147">
        <v>100000000</v>
      </c>
      <c r="V20" s="150">
        <f>+'[1]Sheet1'!H21</f>
        <v>1.2049</v>
      </c>
      <c r="X20" s="147">
        <v>100000000</v>
      </c>
      <c r="Y20" s="147">
        <v>150000000</v>
      </c>
    </row>
    <row r="21" spans="1:25" s="151" customFormat="1" ht="23.25">
      <c r="A21" s="160"/>
      <c r="B21" s="180"/>
      <c r="C21" s="180"/>
      <c r="D21" s="173" t="s">
        <v>94</v>
      </c>
      <c r="E21" s="181" t="e">
        <f>P9</f>
        <v>#REF!</v>
      </c>
      <c r="F21" s="180" t="s">
        <v>91</v>
      </c>
      <c r="G21" s="181" t="e">
        <f>P8</f>
        <v>#REF!</v>
      </c>
      <c r="H21" s="182" t="s">
        <v>93</v>
      </c>
      <c r="I21" s="180"/>
      <c r="J21" s="183"/>
      <c r="K21" s="148">
        <v>150</v>
      </c>
      <c r="L21" s="143">
        <f t="shared" si="0"/>
        <v>1.2023</v>
      </c>
      <c r="N21" s="136"/>
      <c r="Q21" s="136"/>
      <c r="U21" s="147">
        <v>150000000</v>
      </c>
      <c r="V21" s="146">
        <f>+'[1]Sheet1'!H22</f>
        <v>1.2023</v>
      </c>
      <c r="X21" s="147">
        <v>150000000</v>
      </c>
      <c r="Y21" s="147">
        <v>200000000</v>
      </c>
    </row>
    <row r="22" spans="1:25" s="151" customFormat="1" ht="21.75" customHeight="1">
      <c r="A22" s="160"/>
      <c r="B22" s="184"/>
      <c r="C22" s="173"/>
      <c r="D22" s="173"/>
      <c r="E22" s="173"/>
      <c r="F22" s="329"/>
      <c r="G22" s="329"/>
      <c r="H22" s="329"/>
      <c r="I22" s="329"/>
      <c r="J22" s="185"/>
      <c r="K22" s="148">
        <v>200</v>
      </c>
      <c r="L22" s="143">
        <f t="shared" si="0"/>
        <v>1.2023</v>
      </c>
      <c r="N22" s="136"/>
      <c r="Q22" s="135"/>
      <c r="R22" s="186"/>
      <c r="U22" s="147">
        <v>200000000</v>
      </c>
      <c r="V22" s="150">
        <f>+'[1]Sheet1'!H23</f>
        <v>1.2023</v>
      </c>
      <c r="X22" s="147">
        <v>200000000</v>
      </c>
      <c r="Y22" s="147">
        <v>250000000</v>
      </c>
    </row>
    <row r="23" spans="1:25" s="151" customFormat="1" ht="23.25">
      <c r="A23" s="160"/>
      <c r="B23" s="180"/>
      <c r="C23" s="187" t="s">
        <v>95</v>
      </c>
      <c r="D23" s="188"/>
      <c r="E23" s="188"/>
      <c r="F23" s="188"/>
      <c r="G23" s="189" t="e">
        <f>H14</f>
        <v>#REF!</v>
      </c>
      <c r="H23" s="188"/>
      <c r="I23" s="187" t="s">
        <v>27</v>
      </c>
      <c r="J23" s="180"/>
      <c r="K23" s="148">
        <v>250</v>
      </c>
      <c r="L23" s="143">
        <f t="shared" si="0"/>
        <v>1.2013</v>
      </c>
      <c r="N23" s="136"/>
      <c r="Q23" s="135"/>
      <c r="R23" s="186"/>
      <c r="U23" s="147">
        <v>250000000</v>
      </c>
      <c r="V23" s="146">
        <f>+'[1]Sheet1'!H24</f>
        <v>1.2013</v>
      </c>
      <c r="X23" s="147">
        <v>250000000</v>
      </c>
      <c r="Y23" s="147">
        <v>300000000</v>
      </c>
    </row>
    <row r="24" spans="1:25" s="151" customFormat="1" ht="27.75" thickBot="1">
      <c r="A24" s="160"/>
      <c r="B24" s="157"/>
      <c r="C24" s="187" t="s">
        <v>96</v>
      </c>
      <c r="D24" s="188"/>
      <c r="E24" s="188"/>
      <c r="F24" s="188"/>
      <c r="G24" s="238" t="e">
        <f>P17</f>
        <v>#REF!</v>
      </c>
      <c r="H24" s="188"/>
      <c r="I24" s="188"/>
      <c r="J24" s="157"/>
      <c r="K24" s="148">
        <v>300</v>
      </c>
      <c r="L24" s="143">
        <f t="shared" si="0"/>
        <v>1.1951</v>
      </c>
      <c r="N24" s="136"/>
      <c r="Q24" s="135"/>
      <c r="R24" s="186"/>
      <c r="U24" s="147">
        <v>300000000</v>
      </c>
      <c r="V24" s="150">
        <f>+'[1]Sheet1'!H25</f>
        <v>1.1951</v>
      </c>
      <c r="X24" s="147">
        <v>300000000</v>
      </c>
      <c r="Y24" s="147">
        <v>350000000</v>
      </c>
    </row>
    <row r="25" spans="1:25" s="151" customFormat="1" ht="27.75" thickTop="1">
      <c r="A25" s="160"/>
      <c r="B25" s="157"/>
      <c r="C25" s="157"/>
      <c r="D25" s="157"/>
      <c r="E25" s="157"/>
      <c r="F25" s="157"/>
      <c r="G25" s="239" t="e">
        <f>G23*ROUND(G24,4)</f>
        <v>#REF!</v>
      </c>
      <c r="H25" s="157"/>
      <c r="I25" s="157"/>
      <c r="J25" s="157"/>
      <c r="K25" s="148">
        <v>350</v>
      </c>
      <c r="L25" s="143">
        <f t="shared" si="0"/>
        <v>1.1866</v>
      </c>
      <c r="N25" s="136"/>
      <c r="Q25" s="135"/>
      <c r="R25" s="190"/>
      <c r="U25" s="147">
        <v>350000000</v>
      </c>
      <c r="V25" s="146">
        <f>+'[1]Sheet1'!H26</f>
        <v>1.1866</v>
      </c>
      <c r="X25" s="147">
        <v>350000000</v>
      </c>
      <c r="Y25" s="147">
        <v>400000000</v>
      </c>
    </row>
    <row r="26" spans="1:25" s="151" customFormat="1" ht="23.25">
      <c r="A26" s="160"/>
      <c r="B26" s="157"/>
      <c r="C26" s="157"/>
      <c r="D26" s="157"/>
      <c r="E26" s="157"/>
      <c r="F26" s="157"/>
      <c r="G26" s="157"/>
      <c r="H26" s="157"/>
      <c r="I26" s="157" t="s">
        <v>28</v>
      </c>
      <c r="J26" s="157"/>
      <c r="K26" s="148">
        <v>400</v>
      </c>
      <c r="L26" s="143">
        <f t="shared" si="0"/>
        <v>1.1858</v>
      </c>
      <c r="N26" s="136"/>
      <c r="Q26" s="135"/>
      <c r="R26" s="186"/>
      <c r="U26" s="147">
        <v>400000000</v>
      </c>
      <c r="V26" s="150">
        <f>+'[1]Sheet1'!H27</f>
        <v>1.1858</v>
      </c>
      <c r="X26" s="147">
        <v>400000000</v>
      </c>
      <c r="Y26" s="147">
        <v>500000000</v>
      </c>
    </row>
    <row r="27" spans="1:25" s="151" customFormat="1" ht="24" thickBot="1">
      <c r="A27" s="160"/>
      <c r="B27" s="157"/>
      <c r="C27" s="157"/>
      <c r="D27" s="157"/>
      <c r="E27" s="157"/>
      <c r="F27" s="157"/>
      <c r="G27" s="157"/>
      <c r="H27" s="157"/>
      <c r="I27" s="157"/>
      <c r="J27" s="157"/>
      <c r="K27" s="148">
        <v>500</v>
      </c>
      <c r="L27" s="143">
        <f t="shared" si="0"/>
        <v>1.1853</v>
      </c>
      <c r="N27" s="136"/>
      <c r="Q27" s="135"/>
      <c r="R27" s="186"/>
      <c r="U27" s="147">
        <v>500000000</v>
      </c>
      <c r="V27" s="146">
        <f>+'[1]Sheet1'!H28</f>
        <v>1.1853</v>
      </c>
      <c r="X27" s="147">
        <v>500000000</v>
      </c>
      <c r="Y27" s="191">
        <v>500000001</v>
      </c>
    </row>
    <row r="28" spans="1:25" s="151" customFormat="1" ht="24" thickBo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 t="s">
        <v>97</v>
      </c>
      <c r="L28" s="195">
        <f t="shared" si="0"/>
        <v>1.1788</v>
      </c>
      <c r="N28" s="136"/>
      <c r="Q28" s="135"/>
      <c r="R28" s="186"/>
      <c r="U28" s="191">
        <v>500000001</v>
      </c>
      <c r="V28" s="150">
        <f>+'[1]Sheet1'!H29</f>
        <v>1.1788</v>
      </c>
      <c r="X28" s="191">
        <v>500000001</v>
      </c>
      <c r="Y28" s="330"/>
    </row>
    <row r="29" ht="23.25">
      <c r="A29" s="151" t="s">
        <v>98</v>
      </c>
    </row>
    <row r="30" ht="23.25">
      <c r="A30" s="151" t="s">
        <v>99</v>
      </c>
    </row>
    <row r="31" spans="7:11" ht="23.25">
      <c r="G31" s="517" t="s">
        <v>117</v>
      </c>
      <c r="H31" s="517"/>
      <c r="I31" s="517"/>
      <c r="J31" s="517"/>
      <c r="K31" s="517"/>
    </row>
  </sheetData>
  <sheetProtection selectLockedCells="1" selectUnlockedCells="1"/>
  <mergeCells count="23">
    <mergeCell ref="G31:K31"/>
    <mergeCell ref="A14:A18"/>
    <mergeCell ref="H14:J14"/>
    <mergeCell ref="H15:J15"/>
    <mergeCell ref="H16:J16"/>
    <mergeCell ref="H17:J17"/>
    <mergeCell ref="H18:J18"/>
    <mergeCell ref="A9:J10"/>
    <mergeCell ref="A11:D13"/>
    <mergeCell ref="E11:E13"/>
    <mergeCell ref="F11:H12"/>
    <mergeCell ref="I11:I13"/>
    <mergeCell ref="J11:J13"/>
    <mergeCell ref="F13:H13"/>
    <mergeCell ref="A1:L1"/>
    <mergeCell ref="A2:L2"/>
    <mergeCell ref="A3:J4"/>
    <mergeCell ref="L3:L4"/>
    <mergeCell ref="A5:A8"/>
    <mergeCell ref="B5:I5"/>
    <mergeCell ref="B6:I6"/>
    <mergeCell ref="B7:I7"/>
    <mergeCell ref="B8:I8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scale="95" r:id="rId2"/>
  <headerFooter alignWithMargins="0">
    <oddHeader>&amp;R&amp;"TH SarabunPSK,ธรรมดา"&amp;12&amp;F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"/>
  <sheetViews>
    <sheetView tabSelected="1" zoomScalePageLayoutView="0" workbookViewId="0" topLeftCell="A10">
      <selection activeCell="I30" sqref="I30:L30"/>
    </sheetView>
  </sheetViews>
  <sheetFormatPr defaultColWidth="9.140625" defaultRowHeight="12.75"/>
  <cols>
    <col min="1" max="1" width="6.28125" style="373" customWidth="1"/>
    <col min="2" max="2" width="9.140625" style="373" customWidth="1"/>
    <col min="3" max="3" width="2.7109375" style="373" customWidth="1"/>
    <col min="4" max="4" width="6.7109375" style="373" customWidth="1"/>
    <col min="5" max="5" width="41.7109375" style="373" customWidth="1"/>
    <col min="6" max="6" width="7.28125" style="373" customWidth="1"/>
    <col min="7" max="7" width="7.421875" style="373" customWidth="1"/>
    <col min="8" max="8" width="12.28125" style="373" bestFit="1" customWidth="1"/>
    <col min="9" max="9" width="12.57421875" style="373" bestFit="1" customWidth="1"/>
    <col min="10" max="10" width="11.28125" style="373" customWidth="1"/>
    <col min="11" max="11" width="11.140625" style="373" customWidth="1"/>
    <col min="12" max="12" width="13.28125" style="373" customWidth="1"/>
    <col min="13" max="13" width="11.7109375" style="373" customWidth="1"/>
    <col min="14" max="14" width="28.8515625" style="373" customWidth="1"/>
    <col min="15" max="15" width="15.140625" style="374" customWidth="1"/>
    <col min="16" max="16" width="21.7109375" style="374" customWidth="1"/>
    <col min="17" max="18" width="21.421875" style="374" customWidth="1"/>
    <col min="19" max="16384" width="9.140625" style="374" customWidth="1"/>
  </cols>
  <sheetData>
    <row r="1" spans="1:14" s="346" customFormat="1" ht="21">
      <c r="A1" s="722" t="s">
        <v>23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474"/>
    </row>
    <row r="2" spans="1:14" s="353" customFormat="1" ht="18.75" customHeight="1">
      <c r="A2" s="347" t="s">
        <v>35</v>
      </c>
      <c r="B2" s="347"/>
      <c r="C2" s="348"/>
      <c r="D2" s="348"/>
      <c r="E2" s="333" t="s">
        <v>165</v>
      </c>
      <c r="F2" s="349"/>
      <c r="G2" s="350"/>
      <c r="H2" s="351"/>
      <c r="I2" s="352"/>
      <c r="J2" s="348"/>
      <c r="K2" s="348"/>
      <c r="L2" s="348"/>
      <c r="M2" s="348"/>
      <c r="N2" s="348"/>
    </row>
    <row r="3" spans="1:14" s="355" customFormat="1" ht="18.75" customHeight="1">
      <c r="A3" s="723" t="s">
        <v>0</v>
      </c>
      <c r="B3" s="723"/>
      <c r="C3" s="723"/>
      <c r="D3" s="724" t="s">
        <v>119</v>
      </c>
      <c r="E3" s="724"/>
      <c r="F3" s="724"/>
      <c r="G3" s="724"/>
      <c r="H3" s="724"/>
      <c r="I3" s="724"/>
      <c r="J3" s="347"/>
      <c r="K3" s="354"/>
      <c r="L3" s="354"/>
      <c r="M3" s="354"/>
      <c r="N3" s="354"/>
    </row>
    <row r="4" spans="1:14" s="355" customFormat="1" ht="18.75" customHeight="1" thickBot="1">
      <c r="A4" s="725" t="s">
        <v>7</v>
      </c>
      <c r="B4" s="725"/>
      <c r="C4" s="725"/>
      <c r="D4" s="726"/>
      <c r="E4" s="726"/>
      <c r="F4" s="726"/>
      <c r="G4" s="726"/>
      <c r="H4" s="726"/>
      <c r="I4" s="727" t="s">
        <v>2</v>
      </c>
      <c r="J4" s="727"/>
      <c r="K4" s="728"/>
      <c r="L4" s="728"/>
      <c r="M4" s="728"/>
      <c r="N4" s="476"/>
    </row>
    <row r="5" spans="1:14" s="346" customFormat="1" ht="21.75" thickTop="1">
      <c r="A5" s="717" t="s">
        <v>3</v>
      </c>
      <c r="B5" s="744" t="s">
        <v>4</v>
      </c>
      <c r="C5" s="745"/>
      <c r="D5" s="745"/>
      <c r="E5" s="745"/>
      <c r="F5" s="735" t="s">
        <v>11</v>
      </c>
      <c r="G5" s="737" t="s">
        <v>13</v>
      </c>
      <c r="H5" s="739" t="s">
        <v>18</v>
      </c>
      <c r="I5" s="740"/>
      <c r="J5" s="739" t="s">
        <v>15</v>
      </c>
      <c r="K5" s="740"/>
      <c r="L5" s="741" t="s">
        <v>17</v>
      </c>
      <c r="M5" s="717" t="s">
        <v>5</v>
      </c>
      <c r="N5" s="356"/>
    </row>
    <row r="6" spans="1:14" s="346" customFormat="1" ht="18.75" customHeight="1" thickBot="1">
      <c r="A6" s="718"/>
      <c r="B6" s="746"/>
      <c r="C6" s="747"/>
      <c r="D6" s="747"/>
      <c r="E6" s="747"/>
      <c r="F6" s="736"/>
      <c r="G6" s="738"/>
      <c r="H6" s="357" t="s">
        <v>24</v>
      </c>
      <c r="I6" s="357" t="s">
        <v>16</v>
      </c>
      <c r="J6" s="357" t="s">
        <v>24</v>
      </c>
      <c r="K6" s="357" t="s">
        <v>16</v>
      </c>
      <c r="L6" s="742"/>
      <c r="M6" s="718"/>
      <c r="N6" s="356"/>
    </row>
    <row r="7" spans="1:14" s="346" customFormat="1" ht="18.75" customHeight="1" thickTop="1">
      <c r="A7" s="338"/>
      <c r="B7" s="358" t="s">
        <v>216</v>
      </c>
      <c r="C7" s="359"/>
      <c r="D7" s="359"/>
      <c r="E7" s="360"/>
      <c r="F7" s="336"/>
      <c r="G7" s="361"/>
      <c r="H7" s="337"/>
      <c r="I7" s="341"/>
      <c r="J7" s="337"/>
      <c r="K7" s="341"/>
      <c r="L7" s="339"/>
      <c r="M7" s="361"/>
      <c r="N7" s="475"/>
    </row>
    <row r="8" spans="1:14" s="346" customFormat="1" ht="18.75" customHeight="1">
      <c r="A8" s="466"/>
      <c r="B8" s="729" t="s">
        <v>190</v>
      </c>
      <c r="C8" s="730"/>
      <c r="D8" s="730"/>
      <c r="E8" s="731"/>
      <c r="F8" s="336"/>
      <c r="G8" s="361"/>
      <c r="H8" s="335"/>
      <c r="I8" s="341"/>
      <c r="J8" s="342"/>
      <c r="K8" s="341"/>
      <c r="L8" s="339"/>
      <c r="M8" s="363"/>
      <c r="N8" s="475"/>
    </row>
    <row r="9" spans="1:15" s="346" customFormat="1" ht="18.75" customHeight="1">
      <c r="A9" s="362">
        <v>1</v>
      </c>
      <c r="B9" s="719" t="s">
        <v>217</v>
      </c>
      <c r="C9" s="720"/>
      <c r="D9" s="720"/>
      <c r="E9" s="721"/>
      <c r="F9" s="467">
        <v>1</v>
      </c>
      <c r="G9" s="361" t="s">
        <v>122</v>
      </c>
      <c r="H9" s="335"/>
      <c r="I9" s="341">
        <f>F9*H9</f>
        <v>0</v>
      </c>
      <c r="J9" s="468"/>
      <c r="K9" s="469">
        <f>F9*J9</f>
        <v>0</v>
      </c>
      <c r="L9" s="339">
        <f>I9+K9</f>
        <v>0</v>
      </c>
      <c r="M9" s="363"/>
      <c r="N9" s="475"/>
      <c r="O9" s="364"/>
    </row>
    <row r="10" spans="1:15" s="346" customFormat="1" ht="18.75" customHeight="1">
      <c r="A10" s="362"/>
      <c r="B10" s="729" t="s">
        <v>191</v>
      </c>
      <c r="C10" s="730"/>
      <c r="D10" s="730"/>
      <c r="E10" s="731"/>
      <c r="F10" s="467"/>
      <c r="G10" s="361"/>
      <c r="H10" s="335"/>
      <c r="I10" s="341"/>
      <c r="J10" s="468"/>
      <c r="K10" s="469">
        <f aca="true" t="shared" si="0" ref="K10:K25">F10*J10</f>
        <v>0</v>
      </c>
      <c r="L10" s="339"/>
      <c r="M10" s="363"/>
      <c r="N10" s="475"/>
      <c r="O10" s="364"/>
    </row>
    <row r="11" spans="1:18" s="346" customFormat="1" ht="18.75" customHeight="1">
      <c r="A11" s="362">
        <v>2</v>
      </c>
      <c r="B11" s="719" t="s">
        <v>192</v>
      </c>
      <c r="C11" s="720"/>
      <c r="D11" s="720"/>
      <c r="E11" s="721"/>
      <c r="F11" s="467">
        <v>124</v>
      </c>
      <c r="G11" s="361" t="s">
        <v>163</v>
      </c>
      <c r="H11" s="335"/>
      <c r="I11" s="341">
        <f aca="true" t="shared" si="1" ref="I11:I25">F11*H11</f>
        <v>0</v>
      </c>
      <c r="J11" s="468"/>
      <c r="K11" s="469">
        <f t="shared" si="0"/>
        <v>0</v>
      </c>
      <c r="L11" s="339">
        <f aca="true" t="shared" si="2" ref="L11:L25">I11+K11</f>
        <v>0</v>
      </c>
      <c r="M11" s="363"/>
      <c r="N11" s="475"/>
      <c r="O11" s="364"/>
      <c r="P11" s="478"/>
      <c r="Q11" s="478"/>
      <c r="R11" s="478"/>
    </row>
    <row r="12" spans="1:18" s="346" customFormat="1" ht="18.75" customHeight="1">
      <c r="A12" s="362">
        <v>3</v>
      </c>
      <c r="B12" s="719" t="s">
        <v>193</v>
      </c>
      <c r="C12" s="720"/>
      <c r="D12" s="720"/>
      <c r="E12" s="721"/>
      <c r="F12" s="467" t="s">
        <v>194</v>
      </c>
      <c r="G12" s="361" t="s">
        <v>163</v>
      </c>
      <c r="H12" s="335"/>
      <c r="I12" s="341">
        <f t="shared" si="1"/>
        <v>0</v>
      </c>
      <c r="J12" s="468"/>
      <c r="K12" s="469">
        <f t="shared" si="0"/>
        <v>0</v>
      </c>
      <c r="L12" s="339">
        <f t="shared" si="2"/>
        <v>0</v>
      </c>
      <c r="M12" s="363"/>
      <c r="N12" s="433"/>
      <c r="O12" s="364"/>
      <c r="P12" s="478"/>
      <c r="Q12" s="478"/>
      <c r="R12" s="478"/>
    </row>
    <row r="13" spans="1:15" s="346" customFormat="1" ht="18.75" customHeight="1">
      <c r="A13" s="362">
        <v>4</v>
      </c>
      <c r="B13" s="719" t="s">
        <v>215</v>
      </c>
      <c r="C13" s="720"/>
      <c r="D13" s="720"/>
      <c r="E13" s="721"/>
      <c r="F13" s="467">
        <v>81</v>
      </c>
      <c r="G13" s="361" t="s">
        <v>162</v>
      </c>
      <c r="H13" s="335"/>
      <c r="I13" s="341">
        <f t="shared" si="1"/>
        <v>0</v>
      </c>
      <c r="J13" s="468"/>
      <c r="K13" s="469">
        <f t="shared" si="0"/>
        <v>0</v>
      </c>
      <c r="L13" s="339">
        <f t="shared" si="2"/>
        <v>0</v>
      </c>
      <c r="M13" s="363"/>
      <c r="N13" s="475"/>
      <c r="O13" s="364"/>
    </row>
    <row r="14" spans="1:15" s="346" customFormat="1" ht="18.75" customHeight="1">
      <c r="A14" s="362"/>
      <c r="B14" s="729" t="s">
        <v>195</v>
      </c>
      <c r="C14" s="730"/>
      <c r="D14" s="730"/>
      <c r="E14" s="731"/>
      <c r="F14" s="467"/>
      <c r="G14" s="361"/>
      <c r="H14" s="335"/>
      <c r="I14" s="341"/>
      <c r="J14" s="468"/>
      <c r="K14" s="469"/>
      <c r="L14" s="339"/>
      <c r="M14" s="363"/>
      <c r="N14" s="475"/>
      <c r="O14" s="364"/>
    </row>
    <row r="15" spans="1:15" s="346" customFormat="1" ht="18.75" customHeight="1">
      <c r="A15" s="362">
        <v>5</v>
      </c>
      <c r="B15" s="719" t="s">
        <v>196</v>
      </c>
      <c r="C15" s="720"/>
      <c r="D15" s="720"/>
      <c r="E15" s="721"/>
      <c r="F15" s="467" t="s">
        <v>201</v>
      </c>
      <c r="G15" s="361" t="s">
        <v>206</v>
      </c>
      <c r="H15" s="335"/>
      <c r="I15" s="341">
        <f t="shared" si="1"/>
        <v>0</v>
      </c>
      <c r="J15" s="468"/>
      <c r="K15" s="469">
        <f t="shared" si="0"/>
        <v>0</v>
      </c>
      <c r="L15" s="339">
        <f t="shared" si="2"/>
        <v>0</v>
      </c>
      <c r="M15" s="470"/>
      <c r="N15" s="475"/>
      <c r="O15" s="364"/>
    </row>
    <row r="16" spans="1:15" s="346" customFormat="1" ht="18.75" customHeight="1">
      <c r="A16" s="362">
        <v>6</v>
      </c>
      <c r="B16" s="719" t="s">
        <v>197</v>
      </c>
      <c r="C16" s="720"/>
      <c r="D16" s="720"/>
      <c r="E16" s="721"/>
      <c r="F16" s="467" t="s">
        <v>202</v>
      </c>
      <c r="G16" s="361" t="s">
        <v>206</v>
      </c>
      <c r="H16" s="335"/>
      <c r="I16" s="341">
        <f t="shared" si="1"/>
        <v>0</v>
      </c>
      <c r="J16" s="468"/>
      <c r="K16" s="469">
        <f t="shared" si="0"/>
        <v>0</v>
      </c>
      <c r="L16" s="339">
        <f t="shared" si="2"/>
        <v>0</v>
      </c>
      <c r="M16" s="470"/>
      <c r="N16" s="475"/>
      <c r="O16" s="364"/>
    </row>
    <row r="17" spans="1:15" s="346" customFormat="1" ht="18.75" customHeight="1">
      <c r="A17" s="362">
        <v>7</v>
      </c>
      <c r="B17" s="719" t="s">
        <v>198</v>
      </c>
      <c r="C17" s="720"/>
      <c r="D17" s="720"/>
      <c r="E17" s="721"/>
      <c r="F17" s="467" t="s">
        <v>203</v>
      </c>
      <c r="G17" s="361" t="s">
        <v>206</v>
      </c>
      <c r="H17" s="335"/>
      <c r="I17" s="341">
        <f t="shared" si="1"/>
        <v>0</v>
      </c>
      <c r="J17" s="468"/>
      <c r="K17" s="469">
        <f t="shared" si="0"/>
        <v>0</v>
      </c>
      <c r="L17" s="339">
        <f t="shared" si="2"/>
        <v>0</v>
      </c>
      <c r="M17" s="470"/>
      <c r="N17" s="475"/>
      <c r="O17" s="364"/>
    </row>
    <row r="18" spans="1:15" s="346" customFormat="1" ht="18.75" customHeight="1">
      <c r="A18" s="362">
        <v>8</v>
      </c>
      <c r="B18" s="719" t="s">
        <v>199</v>
      </c>
      <c r="C18" s="720"/>
      <c r="D18" s="720"/>
      <c r="E18" s="721"/>
      <c r="F18" s="467" t="s">
        <v>204</v>
      </c>
      <c r="G18" s="361" t="s">
        <v>124</v>
      </c>
      <c r="H18" s="335"/>
      <c r="I18" s="341">
        <f t="shared" si="1"/>
        <v>0</v>
      </c>
      <c r="J18" s="468"/>
      <c r="K18" s="469">
        <f t="shared" si="0"/>
        <v>0</v>
      </c>
      <c r="L18" s="339">
        <f t="shared" si="2"/>
        <v>0</v>
      </c>
      <c r="M18" s="470"/>
      <c r="N18" s="475"/>
      <c r="O18" s="364"/>
    </row>
    <row r="19" spans="1:15" s="346" customFormat="1" ht="18.75" customHeight="1">
      <c r="A19" s="362">
        <v>9</v>
      </c>
      <c r="B19" s="719" t="s">
        <v>200</v>
      </c>
      <c r="C19" s="720"/>
      <c r="D19" s="720"/>
      <c r="E19" s="721"/>
      <c r="F19" s="467" t="s">
        <v>205</v>
      </c>
      <c r="G19" s="361" t="s">
        <v>124</v>
      </c>
      <c r="H19" s="335"/>
      <c r="I19" s="341">
        <f t="shared" si="1"/>
        <v>0</v>
      </c>
      <c r="J19" s="468"/>
      <c r="K19" s="469">
        <f t="shared" si="0"/>
        <v>0</v>
      </c>
      <c r="L19" s="339">
        <f t="shared" si="2"/>
        <v>0</v>
      </c>
      <c r="M19" s="470"/>
      <c r="N19" s="475"/>
      <c r="O19" s="364"/>
    </row>
    <row r="20" spans="1:15" s="346" customFormat="1" ht="18.75" customHeight="1">
      <c r="A20" s="362"/>
      <c r="B20" s="729" t="s">
        <v>207</v>
      </c>
      <c r="C20" s="730"/>
      <c r="D20" s="730"/>
      <c r="E20" s="731"/>
      <c r="F20" s="467"/>
      <c r="G20" s="361"/>
      <c r="H20" s="335"/>
      <c r="I20" s="341"/>
      <c r="J20" s="468"/>
      <c r="K20" s="469"/>
      <c r="L20" s="339"/>
      <c r="M20" s="470"/>
      <c r="N20" s="475"/>
      <c r="O20" s="364"/>
    </row>
    <row r="21" spans="1:15" s="346" customFormat="1" ht="18.75" customHeight="1">
      <c r="A21" s="362">
        <v>10</v>
      </c>
      <c r="B21" s="719" t="s">
        <v>208</v>
      </c>
      <c r="C21" s="720"/>
      <c r="D21" s="720"/>
      <c r="E21" s="721"/>
      <c r="F21" s="467" t="s">
        <v>213</v>
      </c>
      <c r="G21" s="361" t="s">
        <v>206</v>
      </c>
      <c r="H21" s="337"/>
      <c r="I21" s="341">
        <f t="shared" si="1"/>
        <v>0</v>
      </c>
      <c r="J21" s="343"/>
      <c r="K21" s="469">
        <f t="shared" si="0"/>
        <v>0</v>
      </c>
      <c r="L21" s="339">
        <f t="shared" si="2"/>
        <v>0</v>
      </c>
      <c r="M21" s="366"/>
      <c r="N21" s="477"/>
      <c r="O21" s="364"/>
    </row>
    <row r="22" spans="1:15" s="346" customFormat="1" ht="18.75" customHeight="1">
      <c r="A22" s="479">
        <v>11</v>
      </c>
      <c r="B22" s="719" t="s">
        <v>209</v>
      </c>
      <c r="C22" s="720"/>
      <c r="D22" s="720"/>
      <c r="E22" s="721"/>
      <c r="F22" s="467" t="s">
        <v>213</v>
      </c>
      <c r="G22" s="361" t="s">
        <v>206</v>
      </c>
      <c r="H22" s="337"/>
      <c r="I22" s="341">
        <f t="shared" si="1"/>
        <v>0</v>
      </c>
      <c r="J22" s="471"/>
      <c r="K22" s="469">
        <f t="shared" si="0"/>
        <v>0</v>
      </c>
      <c r="L22" s="339">
        <f t="shared" si="2"/>
        <v>0</v>
      </c>
      <c r="M22" s="461"/>
      <c r="N22" s="477"/>
      <c r="O22" s="364"/>
    </row>
    <row r="23" spans="1:15" s="346" customFormat="1" ht="18.75" customHeight="1">
      <c r="A23" s="479">
        <v>12</v>
      </c>
      <c r="B23" s="719" t="s">
        <v>210</v>
      </c>
      <c r="C23" s="720"/>
      <c r="D23" s="720"/>
      <c r="E23" s="721"/>
      <c r="F23" s="467" t="s">
        <v>213</v>
      </c>
      <c r="G23" s="361" t="s">
        <v>206</v>
      </c>
      <c r="H23" s="337"/>
      <c r="I23" s="341">
        <f t="shared" si="1"/>
        <v>0</v>
      </c>
      <c r="J23" s="343"/>
      <c r="K23" s="469">
        <f t="shared" si="0"/>
        <v>0</v>
      </c>
      <c r="L23" s="339">
        <f t="shared" si="2"/>
        <v>0</v>
      </c>
      <c r="M23" s="366"/>
      <c r="N23" s="477"/>
      <c r="O23" s="364"/>
    </row>
    <row r="24" spans="1:15" s="346" customFormat="1" ht="18.75" customHeight="1">
      <c r="A24" s="479">
        <v>13</v>
      </c>
      <c r="B24" s="719" t="s">
        <v>211</v>
      </c>
      <c r="C24" s="720"/>
      <c r="D24" s="720"/>
      <c r="E24" s="721"/>
      <c r="F24" s="467" t="s">
        <v>213</v>
      </c>
      <c r="G24" s="361" t="s">
        <v>206</v>
      </c>
      <c r="H24" s="337"/>
      <c r="I24" s="341">
        <f t="shared" si="1"/>
        <v>0</v>
      </c>
      <c r="J24" s="472"/>
      <c r="K24" s="469">
        <f t="shared" si="0"/>
        <v>0</v>
      </c>
      <c r="L24" s="339">
        <f t="shared" si="2"/>
        <v>0</v>
      </c>
      <c r="M24" s="461"/>
      <c r="N24" s="477"/>
      <c r="O24" s="364"/>
    </row>
    <row r="25" spans="1:15" s="346" customFormat="1" ht="18.75" customHeight="1" thickBot="1">
      <c r="A25" s="480">
        <v>14</v>
      </c>
      <c r="B25" s="719" t="s">
        <v>212</v>
      </c>
      <c r="C25" s="720"/>
      <c r="D25" s="720"/>
      <c r="E25" s="721"/>
      <c r="F25" s="467">
        <v>1</v>
      </c>
      <c r="G25" s="361" t="s">
        <v>122</v>
      </c>
      <c r="H25" s="337"/>
      <c r="I25" s="341">
        <f t="shared" si="1"/>
        <v>0</v>
      </c>
      <c r="J25" s="343"/>
      <c r="K25" s="469">
        <f t="shared" si="0"/>
        <v>0</v>
      </c>
      <c r="L25" s="339">
        <f t="shared" si="2"/>
        <v>0</v>
      </c>
      <c r="M25" s="473"/>
      <c r="N25" s="477"/>
      <c r="O25" s="364"/>
    </row>
    <row r="26" spans="1:15" s="346" customFormat="1" ht="18.75" customHeight="1" thickBot="1" thickTop="1">
      <c r="A26" s="732" t="s">
        <v>14</v>
      </c>
      <c r="B26" s="733"/>
      <c r="C26" s="733"/>
      <c r="D26" s="733"/>
      <c r="E26" s="733"/>
      <c r="F26" s="733"/>
      <c r="G26" s="733"/>
      <c r="H26" s="734"/>
      <c r="I26" s="368">
        <f>SUM(I9:I25)</f>
        <v>0</v>
      </c>
      <c r="J26" s="368"/>
      <c r="K26" s="368">
        <f>SUM(K9:K25)</f>
        <v>0</v>
      </c>
      <c r="L26" s="368">
        <f>SUM(L9:L25)</f>
        <v>0</v>
      </c>
      <c r="M26" s="369"/>
      <c r="N26" s="356"/>
      <c r="O26" s="364"/>
    </row>
    <row r="27" spans="1:15" s="346" customFormat="1" ht="18.75" customHeight="1" thickTop="1">
      <c r="A27" s="352"/>
      <c r="B27" s="352"/>
      <c r="C27" s="352"/>
      <c r="D27" s="371"/>
      <c r="E27" s="352"/>
      <c r="F27" s="356"/>
      <c r="G27" s="356"/>
      <c r="H27" s="356"/>
      <c r="I27" s="372"/>
      <c r="J27" s="372"/>
      <c r="K27" s="372"/>
      <c r="L27" s="372"/>
      <c r="M27" s="356"/>
      <c r="N27" s="356"/>
      <c r="O27" s="364"/>
    </row>
    <row r="28" spans="1:15" s="346" customFormat="1" ht="18.75" customHeight="1">
      <c r="A28" s="465"/>
      <c r="B28" s="465"/>
      <c r="C28" s="465"/>
      <c r="D28" s="465"/>
      <c r="E28" s="465"/>
      <c r="F28" s="284"/>
      <c r="G28" s="464"/>
      <c r="H28" s="464"/>
      <c r="I28" s="464"/>
      <c r="J28" s="464"/>
      <c r="K28" s="464"/>
      <c r="L28" s="464"/>
      <c r="M28" s="356"/>
      <c r="N28" s="356"/>
      <c r="O28" s="364"/>
    </row>
    <row r="29" spans="1:15" s="346" customFormat="1" ht="18.75" customHeight="1">
      <c r="A29" s="465"/>
      <c r="B29" s="465"/>
      <c r="C29" s="465"/>
      <c r="D29" s="465"/>
      <c r="E29" s="465"/>
      <c r="F29" s="743"/>
      <c r="G29" s="743"/>
      <c r="H29" s="743"/>
      <c r="I29" s="464"/>
      <c r="J29" s="547"/>
      <c r="K29" s="547"/>
      <c r="L29" s="547"/>
      <c r="M29" s="356"/>
      <c r="N29" s="356"/>
      <c r="O29" s="364"/>
    </row>
    <row r="30" spans="1:15" s="346" customFormat="1" ht="18.75" customHeight="1">
      <c r="A30" s="352"/>
      <c r="B30" s="352"/>
      <c r="C30" s="352"/>
      <c r="D30" s="371"/>
      <c r="E30" s="284"/>
      <c r="F30" s="284"/>
      <c r="G30" s="284"/>
      <c r="H30" s="284"/>
      <c r="I30" s="547"/>
      <c r="J30" s="547"/>
      <c r="K30" s="547"/>
      <c r="L30" s="547"/>
      <c r="M30" s="356"/>
      <c r="N30" s="356"/>
      <c r="O30" s="364"/>
    </row>
    <row r="31" spans="1:15" s="346" customFormat="1" ht="18.75" customHeight="1">
      <c r="A31" s="373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64"/>
    </row>
    <row r="32" spans="1:15" s="346" customFormat="1" ht="18.75" customHeight="1">
      <c r="A32" s="373"/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64"/>
    </row>
  </sheetData>
  <sheetProtection/>
  <mergeCells count="37">
    <mergeCell ref="B24:E24"/>
    <mergeCell ref="F29:H29"/>
    <mergeCell ref="J29:L29"/>
    <mergeCell ref="B5:E6"/>
    <mergeCell ref="B8:E8"/>
    <mergeCell ref="B10:E10"/>
    <mergeCell ref="B11:E11"/>
    <mergeCell ref="B12:E12"/>
    <mergeCell ref="B23:E23"/>
    <mergeCell ref="B9:E9"/>
    <mergeCell ref="B13:E13"/>
    <mergeCell ref="B19:E19"/>
    <mergeCell ref="B16:E16"/>
    <mergeCell ref="B17:E17"/>
    <mergeCell ref="B14:E14"/>
    <mergeCell ref="B15:E15"/>
    <mergeCell ref="B18:E18"/>
    <mergeCell ref="K4:M4"/>
    <mergeCell ref="B20:E20"/>
    <mergeCell ref="I30:L30"/>
    <mergeCell ref="B21:E21"/>
    <mergeCell ref="A26:H26"/>
    <mergeCell ref="F5:F6"/>
    <mergeCell ref="G5:G6"/>
    <mergeCell ref="H5:I5"/>
    <mergeCell ref="J5:K5"/>
    <mergeCell ref="L5:L6"/>
    <mergeCell ref="A5:A6"/>
    <mergeCell ref="B22:E22"/>
    <mergeCell ref="M5:M6"/>
    <mergeCell ref="B25:E25"/>
    <mergeCell ref="A1:M1"/>
    <mergeCell ref="A3:C3"/>
    <mergeCell ref="D3:I3"/>
    <mergeCell ref="A4:C4"/>
    <mergeCell ref="D4:H4"/>
    <mergeCell ref="I4:J4"/>
  </mergeCells>
  <printOptions/>
  <pageMargins left="0.4330708661417323" right="0.4330708661417323" top="0.5511811023622047" bottom="0.15748031496062992" header="0.1968503937007874" footer="0.1968503937007874"/>
  <pageSetup fitToWidth="0" horizontalDpi="600" verticalDpi="600" orientation="landscape" paperSize="9" scale="90" r:id="rId1"/>
  <headerFooter>
    <oddHeader>&amp;R&amp;"TH SarabunPSK,ธรรมดา"&amp;14แบบ ปร.4 (ก)</oddHeader>
    <oddFooter xml:space="preserve">&amp;R&amp;"TH SarabunPSK,ธรรมดา"&amp;14หน้าที่ &amp;P/&amp;N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zoomScalePageLayoutView="0" workbookViewId="0" topLeftCell="A8">
      <selection activeCell="L9" sqref="L9"/>
    </sheetView>
  </sheetViews>
  <sheetFormatPr defaultColWidth="9.140625" defaultRowHeight="12.75"/>
  <cols>
    <col min="1" max="1" width="6.28125" style="373" customWidth="1"/>
    <col min="2" max="2" width="9.140625" style="373" customWidth="1"/>
    <col min="3" max="3" width="2.7109375" style="373" customWidth="1"/>
    <col min="4" max="4" width="6.7109375" style="373" customWidth="1"/>
    <col min="5" max="5" width="49.8515625" style="373" customWidth="1"/>
    <col min="6" max="6" width="8.140625" style="373" customWidth="1"/>
    <col min="7" max="7" width="6.57421875" style="373" customWidth="1"/>
    <col min="8" max="8" width="11.57421875" style="373" customWidth="1"/>
    <col min="9" max="9" width="13.28125" style="373" customWidth="1"/>
    <col min="10" max="10" width="11.28125" style="373" customWidth="1"/>
    <col min="11" max="11" width="11.00390625" style="373" customWidth="1"/>
    <col min="12" max="12" width="13.00390625" style="373" customWidth="1"/>
    <col min="13" max="13" width="10.28125" style="373" customWidth="1"/>
    <col min="14" max="16384" width="9.140625" style="374" customWidth="1"/>
  </cols>
  <sheetData>
    <row r="1" spans="1:13" s="346" customFormat="1" ht="21">
      <c r="A1" s="722" t="s">
        <v>23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</row>
    <row r="2" spans="1:13" s="353" customFormat="1" ht="18.75" customHeight="1">
      <c r="A2" s="347" t="s">
        <v>35</v>
      </c>
      <c r="B2" s="347"/>
      <c r="C2" s="348"/>
      <c r="D2" s="348"/>
      <c r="E2" s="333" t="s">
        <v>165</v>
      </c>
      <c r="F2" s="349"/>
      <c r="G2" s="350"/>
      <c r="H2" s="351"/>
      <c r="I2" s="352"/>
      <c r="J2" s="348"/>
      <c r="K2" s="348"/>
      <c r="L2" s="348"/>
      <c r="M2" s="348"/>
    </row>
    <row r="3" spans="1:13" s="355" customFormat="1" ht="18.75" customHeight="1">
      <c r="A3" s="723" t="s">
        <v>0</v>
      </c>
      <c r="B3" s="723"/>
      <c r="C3" s="723"/>
      <c r="D3" s="724" t="s">
        <v>119</v>
      </c>
      <c r="E3" s="724"/>
      <c r="F3" s="724"/>
      <c r="G3" s="724"/>
      <c r="H3" s="724"/>
      <c r="I3" s="724"/>
      <c r="J3" s="347"/>
      <c r="K3" s="354"/>
      <c r="L3" s="354"/>
      <c r="M3" s="354"/>
    </row>
    <row r="4" spans="1:13" s="355" customFormat="1" ht="18.75" customHeight="1" thickBot="1">
      <c r="A4" s="725" t="s">
        <v>7</v>
      </c>
      <c r="B4" s="725"/>
      <c r="C4" s="725"/>
      <c r="D4" s="726"/>
      <c r="E4" s="726"/>
      <c r="F4" s="726"/>
      <c r="G4" s="726"/>
      <c r="H4" s="726"/>
      <c r="I4" s="727" t="s">
        <v>2</v>
      </c>
      <c r="J4" s="727"/>
      <c r="K4" s="728"/>
      <c r="L4" s="728"/>
      <c r="M4" s="728"/>
    </row>
    <row r="5" spans="1:13" s="346" customFormat="1" ht="21.75" customHeight="1" thickTop="1">
      <c r="A5" s="750" t="s">
        <v>3</v>
      </c>
      <c r="B5" s="753" t="s">
        <v>4</v>
      </c>
      <c r="C5" s="754"/>
      <c r="D5" s="754"/>
      <c r="E5" s="755"/>
      <c r="F5" s="748" t="s">
        <v>11</v>
      </c>
      <c r="G5" s="750" t="s">
        <v>13</v>
      </c>
      <c r="H5" s="751" t="s">
        <v>18</v>
      </c>
      <c r="I5" s="752"/>
      <c r="J5" s="751" t="s">
        <v>15</v>
      </c>
      <c r="K5" s="752"/>
      <c r="L5" s="760" t="s">
        <v>17</v>
      </c>
      <c r="M5" s="750" t="s">
        <v>5</v>
      </c>
    </row>
    <row r="6" spans="1:13" s="346" customFormat="1" ht="18.75" customHeight="1" thickBot="1">
      <c r="A6" s="718"/>
      <c r="B6" s="746"/>
      <c r="C6" s="747"/>
      <c r="D6" s="747"/>
      <c r="E6" s="756"/>
      <c r="F6" s="749"/>
      <c r="G6" s="718"/>
      <c r="H6" s="357" t="s">
        <v>24</v>
      </c>
      <c r="I6" s="357" t="s">
        <v>16</v>
      </c>
      <c r="J6" s="357" t="s">
        <v>24</v>
      </c>
      <c r="K6" s="357" t="s">
        <v>16</v>
      </c>
      <c r="L6" s="742"/>
      <c r="M6" s="718"/>
    </row>
    <row r="7" spans="1:13" s="346" customFormat="1" ht="18.75" customHeight="1" thickTop="1">
      <c r="A7" s="338"/>
      <c r="B7" s="358" t="s">
        <v>216</v>
      </c>
      <c r="C7" s="359"/>
      <c r="D7" s="359"/>
      <c r="E7" s="360"/>
      <c r="F7" s="336"/>
      <c r="G7" s="361"/>
      <c r="H7" s="337"/>
      <c r="I7" s="341"/>
      <c r="J7" s="337"/>
      <c r="K7" s="341"/>
      <c r="L7" s="339"/>
      <c r="M7" s="361"/>
    </row>
    <row r="8" spans="1:13" s="346" customFormat="1" ht="18.75" customHeight="1">
      <c r="A8" s="362">
        <v>1</v>
      </c>
      <c r="B8" s="719" t="s">
        <v>166</v>
      </c>
      <c r="C8" s="720"/>
      <c r="D8" s="720"/>
      <c r="E8" s="721"/>
      <c r="F8" s="336">
        <v>2</v>
      </c>
      <c r="G8" s="361" t="s">
        <v>124</v>
      </c>
      <c r="H8" s="337"/>
      <c r="I8" s="341">
        <f>F8*H8</f>
        <v>0</v>
      </c>
      <c r="J8" s="343"/>
      <c r="K8" s="341">
        <f>F8*J8</f>
        <v>0</v>
      </c>
      <c r="L8" s="339">
        <f>I8+K8</f>
        <v>0</v>
      </c>
      <c r="M8" s="366"/>
    </row>
    <row r="9" spans="1:13" s="346" customFormat="1" ht="18.75" customHeight="1">
      <c r="A9" s="365">
        <v>2</v>
      </c>
      <c r="B9" s="719" t="s">
        <v>167</v>
      </c>
      <c r="C9" s="720"/>
      <c r="D9" s="720"/>
      <c r="E9" s="721"/>
      <c r="F9" s="336">
        <v>1</v>
      </c>
      <c r="G9" s="361" t="s">
        <v>124</v>
      </c>
      <c r="H9" s="337"/>
      <c r="I9" s="341">
        <f aca="true" t="shared" si="0" ref="I9:I24">F9*H9</f>
        <v>0</v>
      </c>
      <c r="J9" s="337"/>
      <c r="K9" s="341">
        <f aca="true" t="shared" si="1" ref="K9:K25">F9*J9</f>
        <v>0</v>
      </c>
      <c r="L9" s="339">
        <f aca="true" t="shared" si="2" ref="L9:L24">I9+K9</f>
        <v>0</v>
      </c>
      <c r="M9" s="361"/>
    </row>
    <row r="10" spans="1:13" s="346" customFormat="1" ht="18.75" customHeight="1">
      <c r="A10" s="362">
        <v>3</v>
      </c>
      <c r="B10" s="719" t="s">
        <v>168</v>
      </c>
      <c r="C10" s="720"/>
      <c r="D10" s="720"/>
      <c r="E10" s="721"/>
      <c r="F10" s="336">
        <v>1</v>
      </c>
      <c r="G10" s="361" t="s">
        <v>124</v>
      </c>
      <c r="H10" s="337"/>
      <c r="I10" s="341">
        <f t="shared" si="0"/>
        <v>0</v>
      </c>
      <c r="J10" s="337"/>
      <c r="K10" s="341">
        <f t="shared" si="1"/>
        <v>0</v>
      </c>
      <c r="L10" s="339">
        <f t="shared" si="2"/>
        <v>0</v>
      </c>
      <c r="M10" s="361"/>
    </row>
    <row r="11" spans="1:13" s="346" customFormat="1" ht="18.75" customHeight="1">
      <c r="A11" s="365">
        <v>4</v>
      </c>
      <c r="B11" s="719" t="s">
        <v>164</v>
      </c>
      <c r="C11" s="720"/>
      <c r="D11" s="720"/>
      <c r="E11" s="721"/>
      <c r="F11" s="336">
        <v>1</v>
      </c>
      <c r="G11" s="361" t="s">
        <v>124</v>
      </c>
      <c r="H11" s="337"/>
      <c r="I11" s="341">
        <f t="shared" si="0"/>
        <v>0</v>
      </c>
      <c r="J11" s="337"/>
      <c r="K11" s="341">
        <f t="shared" si="1"/>
        <v>0</v>
      </c>
      <c r="L11" s="339">
        <f t="shared" si="2"/>
        <v>0</v>
      </c>
      <c r="M11" s="361"/>
    </row>
    <row r="12" spans="1:13" s="346" customFormat="1" ht="18.75" customHeight="1">
      <c r="A12" s="460"/>
      <c r="B12" s="719" t="s">
        <v>169</v>
      </c>
      <c r="C12" s="720"/>
      <c r="D12" s="720"/>
      <c r="E12" s="721"/>
      <c r="F12" s="336"/>
      <c r="G12" s="363"/>
      <c r="H12" s="337"/>
      <c r="I12" s="341"/>
      <c r="J12" s="458"/>
      <c r="K12" s="341"/>
      <c r="L12" s="339"/>
      <c r="M12" s="459"/>
    </row>
    <row r="13" spans="1:13" s="346" customFormat="1" ht="18.75" customHeight="1">
      <c r="A13" s="362">
        <v>5</v>
      </c>
      <c r="B13" s="719" t="s">
        <v>170</v>
      </c>
      <c r="C13" s="720"/>
      <c r="D13" s="720"/>
      <c r="E13" s="721"/>
      <c r="F13" s="336">
        <v>1</v>
      </c>
      <c r="G13" s="363" t="s">
        <v>124</v>
      </c>
      <c r="H13" s="337"/>
      <c r="I13" s="341">
        <f t="shared" si="0"/>
        <v>0</v>
      </c>
      <c r="J13" s="343"/>
      <c r="K13" s="341">
        <f t="shared" si="1"/>
        <v>0</v>
      </c>
      <c r="L13" s="339">
        <f t="shared" si="2"/>
        <v>0</v>
      </c>
      <c r="M13" s="366"/>
    </row>
    <row r="14" spans="1:13" s="346" customFormat="1" ht="21" customHeight="1">
      <c r="A14" s="365">
        <v>6</v>
      </c>
      <c r="B14" s="719" t="s">
        <v>171</v>
      </c>
      <c r="C14" s="720"/>
      <c r="D14" s="720"/>
      <c r="E14" s="721"/>
      <c r="F14" s="336">
        <v>1</v>
      </c>
      <c r="G14" s="363" t="s">
        <v>124</v>
      </c>
      <c r="H14" s="335"/>
      <c r="I14" s="341">
        <f t="shared" si="0"/>
        <v>0</v>
      </c>
      <c r="J14" s="376"/>
      <c r="K14" s="341">
        <f t="shared" si="1"/>
        <v>0</v>
      </c>
      <c r="L14" s="339">
        <f t="shared" si="2"/>
        <v>0</v>
      </c>
      <c r="M14" s="366"/>
    </row>
    <row r="15" spans="1:13" s="346" customFormat="1" ht="18.75" customHeight="1">
      <c r="A15" s="362">
        <v>7</v>
      </c>
      <c r="B15" s="719" t="s">
        <v>172</v>
      </c>
      <c r="C15" s="720"/>
      <c r="D15" s="720"/>
      <c r="E15" s="721"/>
      <c r="F15" s="336">
        <v>1</v>
      </c>
      <c r="G15" s="363" t="s">
        <v>124</v>
      </c>
      <c r="H15" s="335"/>
      <c r="I15" s="341">
        <f t="shared" si="0"/>
        <v>0</v>
      </c>
      <c r="J15" s="345"/>
      <c r="K15" s="341">
        <f t="shared" si="1"/>
        <v>0</v>
      </c>
      <c r="L15" s="339">
        <f t="shared" si="2"/>
        <v>0</v>
      </c>
      <c r="M15" s="367"/>
    </row>
    <row r="16" spans="1:13" s="346" customFormat="1" ht="18.75" customHeight="1">
      <c r="A16" s="365">
        <v>8</v>
      </c>
      <c r="B16" s="719" t="s">
        <v>173</v>
      </c>
      <c r="C16" s="720"/>
      <c r="D16" s="720"/>
      <c r="E16" s="721"/>
      <c r="F16" s="336">
        <v>1</v>
      </c>
      <c r="G16" s="363" t="s">
        <v>124</v>
      </c>
      <c r="H16" s="337"/>
      <c r="I16" s="341">
        <f t="shared" si="0"/>
        <v>0</v>
      </c>
      <c r="J16" s="343"/>
      <c r="K16" s="341">
        <f t="shared" si="1"/>
        <v>0</v>
      </c>
      <c r="L16" s="339">
        <f t="shared" si="2"/>
        <v>0</v>
      </c>
      <c r="M16" s="366"/>
    </row>
    <row r="17" spans="1:13" s="346" customFormat="1" ht="18.75" customHeight="1">
      <c r="A17" s="362">
        <v>9</v>
      </c>
      <c r="B17" s="719" t="s">
        <v>174</v>
      </c>
      <c r="C17" s="720"/>
      <c r="D17" s="720"/>
      <c r="E17" s="721"/>
      <c r="F17" s="334">
        <v>1</v>
      </c>
      <c r="G17" s="363" t="s">
        <v>124</v>
      </c>
      <c r="H17" s="335"/>
      <c r="I17" s="341">
        <f t="shared" si="0"/>
        <v>0</v>
      </c>
      <c r="J17" s="343"/>
      <c r="K17" s="341">
        <f t="shared" si="1"/>
        <v>0</v>
      </c>
      <c r="L17" s="339">
        <f t="shared" si="2"/>
        <v>0</v>
      </c>
      <c r="M17" s="366"/>
    </row>
    <row r="18" spans="1:13" s="346" customFormat="1" ht="18.75" customHeight="1">
      <c r="A18" s="365">
        <v>10</v>
      </c>
      <c r="B18" s="757" t="s">
        <v>175</v>
      </c>
      <c r="C18" s="758"/>
      <c r="D18" s="758"/>
      <c r="E18" s="759"/>
      <c r="F18" s="336">
        <v>1</v>
      </c>
      <c r="G18" s="363" t="s">
        <v>124</v>
      </c>
      <c r="H18" s="337"/>
      <c r="I18" s="341">
        <f t="shared" si="0"/>
        <v>0</v>
      </c>
      <c r="J18" s="343"/>
      <c r="K18" s="341">
        <f t="shared" si="1"/>
        <v>0</v>
      </c>
      <c r="L18" s="339">
        <f t="shared" si="2"/>
        <v>0</v>
      </c>
      <c r="M18" s="366"/>
    </row>
    <row r="19" spans="1:13" s="346" customFormat="1" ht="18.75" customHeight="1">
      <c r="A19" s="362">
        <v>11</v>
      </c>
      <c r="B19" s="757" t="s">
        <v>176</v>
      </c>
      <c r="C19" s="758"/>
      <c r="D19" s="758"/>
      <c r="E19" s="759"/>
      <c r="F19" s="336">
        <v>1</v>
      </c>
      <c r="G19" s="361" t="s">
        <v>124</v>
      </c>
      <c r="H19" s="337"/>
      <c r="I19" s="341">
        <f t="shared" si="0"/>
        <v>0</v>
      </c>
      <c r="J19" s="376"/>
      <c r="K19" s="341">
        <f t="shared" si="1"/>
        <v>0</v>
      </c>
      <c r="L19" s="339">
        <f t="shared" si="2"/>
        <v>0</v>
      </c>
      <c r="M19" s="366"/>
    </row>
    <row r="20" spans="1:13" s="346" customFormat="1" ht="18.75" customHeight="1">
      <c r="A20" s="365">
        <v>12</v>
      </c>
      <c r="B20" s="719" t="s">
        <v>177</v>
      </c>
      <c r="C20" s="720"/>
      <c r="D20" s="720"/>
      <c r="E20" s="721"/>
      <c r="F20" s="334">
        <v>2</v>
      </c>
      <c r="G20" s="363" t="s">
        <v>124</v>
      </c>
      <c r="H20" s="335"/>
      <c r="I20" s="341">
        <f t="shared" si="0"/>
        <v>0</v>
      </c>
      <c r="J20" s="377"/>
      <c r="K20" s="341">
        <f t="shared" si="1"/>
        <v>0</v>
      </c>
      <c r="L20" s="339">
        <f t="shared" si="2"/>
        <v>0</v>
      </c>
      <c r="M20" s="378"/>
    </row>
    <row r="21" spans="1:13" s="346" customFormat="1" ht="18.75" customHeight="1">
      <c r="A21" s="362">
        <v>13</v>
      </c>
      <c r="B21" s="719" t="s">
        <v>178</v>
      </c>
      <c r="C21" s="720"/>
      <c r="D21" s="720"/>
      <c r="E21" s="721"/>
      <c r="F21" s="334">
        <v>1</v>
      </c>
      <c r="G21" s="363" t="s">
        <v>124</v>
      </c>
      <c r="H21" s="335"/>
      <c r="I21" s="341">
        <f t="shared" si="0"/>
        <v>0</v>
      </c>
      <c r="J21" s="342"/>
      <c r="K21" s="341">
        <f t="shared" si="1"/>
        <v>0</v>
      </c>
      <c r="L21" s="339">
        <f t="shared" si="2"/>
        <v>0</v>
      </c>
      <c r="M21" s="363"/>
    </row>
    <row r="22" spans="1:13" s="346" customFormat="1" ht="18.75" customHeight="1">
      <c r="A22" s="365">
        <v>14</v>
      </c>
      <c r="B22" s="719" t="s">
        <v>179</v>
      </c>
      <c r="C22" s="720"/>
      <c r="D22" s="720"/>
      <c r="E22" s="721"/>
      <c r="F22" s="336">
        <v>1</v>
      </c>
      <c r="G22" s="361" t="s">
        <v>124</v>
      </c>
      <c r="H22" s="337"/>
      <c r="I22" s="341">
        <f t="shared" si="0"/>
        <v>0</v>
      </c>
      <c r="J22" s="344"/>
      <c r="K22" s="341">
        <f t="shared" si="1"/>
        <v>0</v>
      </c>
      <c r="L22" s="339">
        <f t="shared" si="2"/>
        <v>0</v>
      </c>
      <c r="M22" s="361"/>
    </row>
    <row r="23" spans="1:13" s="346" customFormat="1" ht="18.75" customHeight="1">
      <c r="A23" s="365">
        <v>15</v>
      </c>
      <c r="B23" s="719" t="s">
        <v>180</v>
      </c>
      <c r="C23" s="720"/>
      <c r="D23" s="720"/>
      <c r="E23" s="721"/>
      <c r="F23" s="336">
        <v>1</v>
      </c>
      <c r="G23" s="361" t="s">
        <v>124</v>
      </c>
      <c r="H23" s="337"/>
      <c r="I23" s="341">
        <f t="shared" si="0"/>
        <v>0</v>
      </c>
      <c r="J23" s="345"/>
      <c r="K23" s="341">
        <f t="shared" si="1"/>
        <v>0</v>
      </c>
      <c r="L23" s="339">
        <f t="shared" si="2"/>
        <v>0</v>
      </c>
      <c r="M23" s="367"/>
    </row>
    <row r="24" spans="1:13" s="346" customFormat="1" ht="18.75" customHeight="1">
      <c r="A24" s="479">
        <v>16</v>
      </c>
      <c r="B24" s="761" t="s">
        <v>181</v>
      </c>
      <c r="C24" s="762"/>
      <c r="D24" s="762"/>
      <c r="E24" s="763"/>
      <c r="F24" s="482">
        <v>6</v>
      </c>
      <c r="G24" s="483" t="s">
        <v>124</v>
      </c>
      <c r="H24" s="340"/>
      <c r="I24" s="341">
        <f t="shared" si="0"/>
        <v>0</v>
      </c>
      <c r="J24" s="377"/>
      <c r="K24" s="341">
        <f t="shared" si="1"/>
        <v>0</v>
      </c>
      <c r="L24" s="339">
        <f t="shared" si="2"/>
        <v>0</v>
      </c>
      <c r="M24" s="378"/>
    </row>
    <row r="25" spans="1:13" s="346" customFormat="1" ht="18.75" customHeight="1">
      <c r="A25" s="481">
        <v>17</v>
      </c>
      <c r="B25" s="764" t="s">
        <v>182</v>
      </c>
      <c r="C25" s="765"/>
      <c r="D25" s="765"/>
      <c r="E25" s="766"/>
      <c r="F25" s="449">
        <v>1</v>
      </c>
      <c r="G25" s="484" t="s">
        <v>124</v>
      </c>
      <c r="H25" s="450"/>
      <c r="I25" s="341">
        <f>F25*H25</f>
        <v>0</v>
      </c>
      <c r="J25" s="451"/>
      <c r="K25" s="341">
        <f t="shared" si="1"/>
        <v>0</v>
      </c>
      <c r="L25" s="339">
        <f>I25+K25</f>
        <v>0</v>
      </c>
      <c r="M25" s="452"/>
    </row>
    <row r="26" spans="1:13" s="346" customFormat="1" ht="18.75" customHeight="1">
      <c r="A26" s="453"/>
      <c r="B26" s="379"/>
      <c r="C26" s="380"/>
      <c r="D26" s="381"/>
      <c r="E26" s="382" t="s">
        <v>160</v>
      </c>
      <c r="F26" s="383"/>
      <c r="G26" s="384"/>
      <c r="H26" s="385"/>
      <c r="I26" s="386">
        <f>SUM(I8:I25)</f>
        <v>0</v>
      </c>
      <c r="J26" s="386"/>
      <c r="K26" s="386">
        <f>SUM(K8:K25)</f>
        <v>0</v>
      </c>
      <c r="L26" s="386">
        <f>SUM(L8:L25)</f>
        <v>0</v>
      </c>
      <c r="M26" s="454"/>
    </row>
    <row r="27" spans="1:13" s="346" customFormat="1" ht="18.75" customHeight="1">
      <c r="A27" s="453"/>
      <c r="B27" s="379"/>
      <c r="C27" s="380"/>
      <c r="D27" s="381"/>
      <c r="E27" s="382" t="s">
        <v>161</v>
      </c>
      <c r="F27" s="383"/>
      <c r="G27" s="384"/>
      <c r="H27" s="385"/>
      <c r="I27" s="455">
        <f>I26</f>
        <v>0</v>
      </c>
      <c r="J27" s="386"/>
      <c r="K27" s="455">
        <f>K26</f>
        <v>0</v>
      </c>
      <c r="L27" s="455">
        <f>L26</f>
        <v>0</v>
      </c>
      <c r="M27" s="456"/>
    </row>
    <row r="28" spans="1:13" s="346" customFormat="1" ht="15" customHeight="1">
      <c r="A28" s="352"/>
      <c r="B28" s="352"/>
      <c r="C28" s="352"/>
      <c r="D28" s="371"/>
      <c r="E28" s="352"/>
      <c r="F28" s="356"/>
      <c r="G28" s="356"/>
      <c r="H28" s="356"/>
      <c r="I28" s="372"/>
      <c r="J28" s="372"/>
      <c r="K28" s="372"/>
      <c r="L28" s="372"/>
      <c r="M28" s="356"/>
    </row>
    <row r="29" spans="1:13" s="346" customFormat="1" ht="18.75" customHeight="1">
      <c r="A29" s="465"/>
      <c r="B29" s="465"/>
      <c r="C29" s="465"/>
      <c r="D29" s="465"/>
      <c r="E29" s="465"/>
      <c r="F29" s="284"/>
      <c r="G29" s="464"/>
      <c r="H29" s="464"/>
      <c r="I29" s="464"/>
      <c r="J29" s="464"/>
      <c r="K29" s="464"/>
      <c r="L29" s="464"/>
      <c r="M29" s="356"/>
    </row>
    <row r="30" spans="1:13" s="346" customFormat="1" ht="18.75" customHeight="1">
      <c r="A30" s="465"/>
      <c r="B30" s="465"/>
      <c r="C30" s="465"/>
      <c r="D30" s="465"/>
      <c r="E30" s="465"/>
      <c r="F30" s="743"/>
      <c r="G30" s="743"/>
      <c r="H30" s="743"/>
      <c r="I30" s="464"/>
      <c r="J30" s="547"/>
      <c r="K30" s="547"/>
      <c r="L30" s="547"/>
      <c r="M30" s="356"/>
    </row>
  </sheetData>
  <sheetProtection/>
  <mergeCells count="35">
    <mergeCell ref="F30:H30"/>
    <mergeCell ref="J30:L30"/>
    <mergeCell ref="B20:E20"/>
    <mergeCell ref="B21:E21"/>
    <mergeCell ref="B22:E22"/>
    <mergeCell ref="B23:E23"/>
    <mergeCell ref="B24:E24"/>
    <mergeCell ref="B25:E25"/>
    <mergeCell ref="B16:E16"/>
    <mergeCell ref="B17:E17"/>
    <mergeCell ref="B18:E18"/>
    <mergeCell ref="B19:E19"/>
    <mergeCell ref="L5:L6"/>
    <mergeCell ref="M5:M6"/>
    <mergeCell ref="B8:E8"/>
    <mergeCell ref="B13:E13"/>
    <mergeCell ref="B14:E14"/>
    <mergeCell ref="B15:E15"/>
    <mergeCell ref="I4:J4"/>
    <mergeCell ref="B9:E9"/>
    <mergeCell ref="B10:E10"/>
    <mergeCell ref="B11:E11"/>
    <mergeCell ref="B12:E12"/>
    <mergeCell ref="A5:A6"/>
    <mergeCell ref="B5:E6"/>
    <mergeCell ref="K4:M4"/>
    <mergeCell ref="F5:F6"/>
    <mergeCell ref="G5:G6"/>
    <mergeCell ref="H5:I5"/>
    <mergeCell ref="J5:K5"/>
    <mergeCell ref="A1:M1"/>
    <mergeCell ref="A3:C3"/>
    <mergeCell ref="D3:I3"/>
    <mergeCell ref="A4:C4"/>
    <mergeCell ref="D4:H4"/>
  </mergeCells>
  <printOptions/>
  <pageMargins left="0.2362204724409449" right="0.2362204724409449" top="0.15748031496062992" bottom="0" header="0.1968503937007874" footer="0.1968503937007874"/>
  <pageSetup fitToHeight="0" horizontalDpi="600" verticalDpi="600" orientation="landscape" paperSize="9" scale="90" r:id="rId2"/>
  <headerFooter>
    <oddHeader>&amp;R&amp;"TH SarabunPSK,Regular"&amp;14แบบ ปร.4 (ข)</oddHeader>
    <oddFooter xml:space="preserve">&amp;R&amp;"TH SarabunPSK,Regular"&amp;14หน้าที่ 1/1 &amp;1/1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9"/>
  <sheetViews>
    <sheetView zoomScaleSheetLayoutView="100" workbookViewId="0" topLeftCell="A1">
      <selection activeCell="K4" sqref="K4:M4"/>
    </sheetView>
  </sheetViews>
  <sheetFormatPr defaultColWidth="9.140625" defaultRowHeight="12.75"/>
  <cols>
    <col min="1" max="1" width="6.57421875" style="89" customWidth="1"/>
    <col min="2" max="2" width="5.28125" style="89" customWidth="1"/>
    <col min="3" max="3" width="2.28125" style="71" customWidth="1"/>
    <col min="4" max="4" width="6.8515625" style="71" customWidth="1"/>
    <col min="5" max="5" width="30.421875" style="71" customWidth="1"/>
    <col min="6" max="6" width="9.57421875" style="90" customWidth="1"/>
    <col min="7" max="7" width="6.8515625" style="71" customWidth="1"/>
    <col min="8" max="8" width="11.7109375" style="91" customWidth="1"/>
    <col min="9" max="9" width="13.57421875" style="91" customWidth="1"/>
    <col min="10" max="10" width="11.28125" style="92" customWidth="1"/>
    <col min="11" max="11" width="12.8515625" style="91" customWidth="1"/>
    <col min="12" max="12" width="11.8515625" style="91" customWidth="1"/>
    <col min="13" max="13" width="11.8515625" style="71" customWidth="1"/>
    <col min="14" max="16384" width="9.140625" style="69" customWidth="1"/>
  </cols>
  <sheetData>
    <row r="1" spans="1:13" ht="21">
      <c r="A1" s="533" t="s">
        <v>23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</row>
    <row r="2" spans="1:21" ht="18.75" customHeight="1">
      <c r="A2" s="108" t="s">
        <v>35</v>
      </c>
      <c r="B2" s="108"/>
      <c r="C2" s="109"/>
      <c r="D2" s="109"/>
      <c r="E2" s="109" t="s">
        <v>118</v>
      </c>
      <c r="F2" s="96"/>
      <c r="G2" s="97"/>
      <c r="H2" s="98"/>
      <c r="I2" s="282"/>
      <c r="J2" s="109"/>
      <c r="K2" s="109"/>
      <c r="L2" s="109"/>
      <c r="M2" s="109"/>
      <c r="N2" s="70"/>
      <c r="O2" s="70"/>
      <c r="P2" s="70"/>
      <c r="Q2" s="70"/>
      <c r="R2" s="70"/>
      <c r="S2" s="70"/>
      <c r="T2" s="70"/>
      <c r="U2" s="70"/>
    </row>
    <row r="3" spans="1:13" s="70" customFormat="1" ht="18.75" customHeight="1">
      <c r="A3" s="546" t="s">
        <v>0</v>
      </c>
      <c r="B3" s="546"/>
      <c r="C3" s="546"/>
      <c r="D3" s="109" t="s">
        <v>119</v>
      </c>
      <c r="E3" s="109"/>
      <c r="F3" s="109"/>
      <c r="G3" s="109"/>
      <c r="H3" s="109"/>
      <c r="I3" s="110"/>
      <c r="J3" s="108"/>
      <c r="K3" s="111"/>
      <c r="L3" s="111"/>
      <c r="M3" s="111"/>
    </row>
    <row r="4" spans="1:13" s="70" customFormat="1" ht="18.75" customHeight="1">
      <c r="A4" s="546" t="s">
        <v>7</v>
      </c>
      <c r="B4" s="546"/>
      <c r="C4" s="546"/>
      <c r="D4" s="561" t="s">
        <v>120</v>
      </c>
      <c r="E4" s="561"/>
      <c r="F4" s="561"/>
      <c r="G4" s="561"/>
      <c r="H4" s="561"/>
      <c r="I4" s="534" t="s">
        <v>2</v>
      </c>
      <c r="J4" s="534"/>
      <c r="K4" s="553"/>
      <c r="L4" s="553"/>
      <c r="M4" s="553"/>
    </row>
    <row r="5" spans="1:13" ht="6.75" customHeight="1" thickBot="1">
      <c r="A5" s="546"/>
      <c r="B5" s="546"/>
      <c r="C5" s="546"/>
      <c r="D5" s="561"/>
      <c r="E5" s="561"/>
      <c r="F5" s="561"/>
      <c r="G5" s="561"/>
      <c r="H5" s="561"/>
      <c r="I5" s="534"/>
      <c r="J5" s="534"/>
      <c r="K5" s="112"/>
      <c r="L5" s="112"/>
      <c r="M5" s="112"/>
    </row>
    <row r="6" spans="1:13" s="71" customFormat="1" ht="18.75" customHeight="1" thickTop="1">
      <c r="A6" s="554" t="s">
        <v>3</v>
      </c>
      <c r="B6" s="562" t="s">
        <v>4</v>
      </c>
      <c r="C6" s="563"/>
      <c r="D6" s="563"/>
      <c r="E6" s="563"/>
      <c r="F6" s="566" t="s">
        <v>11</v>
      </c>
      <c r="G6" s="548" t="s">
        <v>13</v>
      </c>
      <c r="H6" s="535" t="s">
        <v>18</v>
      </c>
      <c r="I6" s="536"/>
      <c r="J6" s="535" t="s">
        <v>15</v>
      </c>
      <c r="K6" s="536"/>
      <c r="L6" s="556" t="s">
        <v>17</v>
      </c>
      <c r="M6" s="554" t="s">
        <v>5</v>
      </c>
    </row>
    <row r="7" spans="1:13" s="71" customFormat="1" ht="18.75" customHeight="1" thickBot="1">
      <c r="A7" s="555"/>
      <c r="B7" s="564"/>
      <c r="C7" s="565"/>
      <c r="D7" s="565"/>
      <c r="E7" s="565"/>
      <c r="F7" s="567"/>
      <c r="G7" s="549"/>
      <c r="H7" s="72" t="s">
        <v>24</v>
      </c>
      <c r="I7" s="72" t="s">
        <v>16</v>
      </c>
      <c r="J7" s="72" t="s">
        <v>24</v>
      </c>
      <c r="K7" s="72" t="s">
        <v>16</v>
      </c>
      <c r="L7" s="557"/>
      <c r="M7" s="555"/>
    </row>
    <row r="8" spans="1:13" s="71" customFormat="1" ht="18.75" customHeight="1" thickTop="1">
      <c r="A8" s="314">
        <v>1</v>
      </c>
      <c r="B8" s="558"/>
      <c r="C8" s="559"/>
      <c r="D8" s="559"/>
      <c r="E8" s="560"/>
      <c r="F8" s="131">
        <v>217.76</v>
      </c>
      <c r="G8" s="73"/>
      <c r="H8" s="74">
        <v>315</v>
      </c>
      <c r="I8" s="75">
        <f aca="true" t="shared" si="0" ref="I8:I25">SUM(H8)*$F8</f>
        <v>68594.4</v>
      </c>
      <c r="J8" s="76">
        <v>158</v>
      </c>
      <c r="K8" s="75">
        <f>SUM(J8)*$F8</f>
        <v>34406.08</v>
      </c>
      <c r="L8" s="113">
        <f>SUM(,I8,K8)</f>
        <v>103000.48</v>
      </c>
      <c r="M8" s="73"/>
    </row>
    <row r="9" spans="1:13" s="71" customFormat="1" ht="18.75" customHeight="1">
      <c r="A9" s="314">
        <v>2</v>
      </c>
      <c r="B9" s="530"/>
      <c r="C9" s="531"/>
      <c r="D9" s="531"/>
      <c r="E9" s="532"/>
      <c r="F9" s="131">
        <v>300</v>
      </c>
      <c r="G9" s="73"/>
      <c r="H9" s="74">
        <v>0</v>
      </c>
      <c r="I9" s="75">
        <f t="shared" si="0"/>
        <v>0</v>
      </c>
      <c r="J9" s="76">
        <v>0</v>
      </c>
      <c r="K9" s="75">
        <f aca="true" t="shared" si="1" ref="K9:K25">SUM(J9)*$F9</f>
        <v>0</v>
      </c>
      <c r="L9" s="113">
        <f aca="true" t="shared" si="2" ref="L9:L25">SUM(,I9,K9)</f>
        <v>0</v>
      </c>
      <c r="M9" s="73"/>
    </row>
    <row r="10" spans="1:13" s="71" customFormat="1" ht="18.75" customHeight="1">
      <c r="A10" s="315"/>
      <c r="B10" s="543"/>
      <c r="C10" s="544"/>
      <c r="D10" s="544"/>
      <c r="E10" s="545"/>
      <c r="F10" s="132"/>
      <c r="G10" s="80"/>
      <c r="H10" s="75"/>
      <c r="I10" s="75">
        <f t="shared" si="0"/>
        <v>0</v>
      </c>
      <c r="J10" s="75"/>
      <c r="K10" s="75">
        <f t="shared" si="1"/>
        <v>0</v>
      </c>
      <c r="L10" s="113">
        <f t="shared" si="2"/>
        <v>0</v>
      </c>
      <c r="M10" s="80"/>
    </row>
    <row r="11" spans="1:13" s="71" customFormat="1" ht="18.75" customHeight="1">
      <c r="A11" s="315"/>
      <c r="B11" s="543"/>
      <c r="C11" s="544"/>
      <c r="D11" s="544"/>
      <c r="E11" s="545"/>
      <c r="F11" s="132"/>
      <c r="G11" s="80"/>
      <c r="H11" s="75"/>
      <c r="I11" s="75">
        <f t="shared" si="0"/>
        <v>0</v>
      </c>
      <c r="J11" s="75"/>
      <c r="K11" s="75">
        <f t="shared" si="1"/>
        <v>0</v>
      </c>
      <c r="L11" s="113">
        <f t="shared" si="2"/>
        <v>0</v>
      </c>
      <c r="M11" s="80"/>
    </row>
    <row r="12" spans="1:13" s="71" customFormat="1" ht="18.75" customHeight="1">
      <c r="A12" s="315"/>
      <c r="B12" s="543"/>
      <c r="C12" s="544"/>
      <c r="D12" s="544"/>
      <c r="E12" s="545"/>
      <c r="F12" s="132"/>
      <c r="G12" s="80"/>
      <c r="H12" s="75"/>
      <c r="I12" s="75">
        <f t="shared" si="0"/>
        <v>0</v>
      </c>
      <c r="J12" s="75"/>
      <c r="K12" s="75">
        <f t="shared" si="1"/>
        <v>0</v>
      </c>
      <c r="L12" s="113">
        <f t="shared" si="2"/>
        <v>0</v>
      </c>
      <c r="M12" s="80"/>
    </row>
    <row r="13" spans="1:13" s="71" customFormat="1" ht="18.75" customHeight="1">
      <c r="A13" s="315"/>
      <c r="B13" s="543"/>
      <c r="C13" s="544"/>
      <c r="D13" s="544"/>
      <c r="E13" s="545"/>
      <c r="F13" s="132"/>
      <c r="G13" s="80"/>
      <c r="H13" s="75"/>
      <c r="I13" s="75">
        <f t="shared" si="0"/>
        <v>0</v>
      </c>
      <c r="J13" s="75"/>
      <c r="K13" s="75">
        <f t="shared" si="1"/>
        <v>0</v>
      </c>
      <c r="L13" s="113">
        <f t="shared" si="2"/>
        <v>0</v>
      </c>
      <c r="M13" s="80"/>
    </row>
    <row r="14" spans="1:13" s="71" customFormat="1" ht="18.75" customHeight="1">
      <c r="A14" s="315"/>
      <c r="B14" s="543"/>
      <c r="C14" s="544"/>
      <c r="D14" s="544"/>
      <c r="E14" s="545"/>
      <c r="F14" s="132"/>
      <c r="G14" s="80"/>
      <c r="H14" s="75"/>
      <c r="I14" s="75">
        <f t="shared" si="0"/>
        <v>0</v>
      </c>
      <c r="J14" s="75"/>
      <c r="K14" s="75">
        <f t="shared" si="1"/>
        <v>0</v>
      </c>
      <c r="L14" s="113">
        <f t="shared" si="2"/>
        <v>0</v>
      </c>
      <c r="M14" s="80"/>
    </row>
    <row r="15" spans="1:13" s="71" customFormat="1" ht="18.75" customHeight="1">
      <c r="A15" s="315"/>
      <c r="B15" s="543"/>
      <c r="C15" s="544"/>
      <c r="D15" s="544"/>
      <c r="E15" s="545"/>
      <c r="F15" s="132"/>
      <c r="G15" s="80"/>
      <c r="H15" s="75"/>
      <c r="I15" s="75">
        <f t="shared" si="0"/>
        <v>0</v>
      </c>
      <c r="J15" s="75"/>
      <c r="K15" s="75">
        <f t="shared" si="1"/>
        <v>0</v>
      </c>
      <c r="L15" s="113">
        <f t="shared" si="2"/>
        <v>0</v>
      </c>
      <c r="M15" s="80"/>
    </row>
    <row r="16" spans="1:13" s="71" customFormat="1" ht="18.75" customHeight="1">
      <c r="A16" s="315"/>
      <c r="B16" s="543"/>
      <c r="C16" s="544"/>
      <c r="D16" s="544"/>
      <c r="E16" s="545"/>
      <c r="F16" s="132"/>
      <c r="G16" s="80"/>
      <c r="H16" s="75"/>
      <c r="I16" s="75">
        <f t="shared" si="0"/>
        <v>0</v>
      </c>
      <c r="J16" s="75"/>
      <c r="K16" s="75">
        <f t="shared" si="1"/>
        <v>0</v>
      </c>
      <c r="L16" s="113">
        <f t="shared" si="2"/>
        <v>0</v>
      </c>
      <c r="M16" s="80"/>
    </row>
    <row r="17" spans="1:13" s="84" customFormat="1" ht="18.75" customHeight="1">
      <c r="A17" s="316"/>
      <c r="B17" s="537"/>
      <c r="C17" s="538"/>
      <c r="D17" s="538"/>
      <c r="E17" s="539"/>
      <c r="F17" s="133"/>
      <c r="G17" s="81"/>
      <c r="H17" s="82"/>
      <c r="I17" s="75">
        <f t="shared" si="0"/>
        <v>0</v>
      </c>
      <c r="J17" s="83"/>
      <c r="K17" s="75">
        <f t="shared" si="1"/>
        <v>0</v>
      </c>
      <c r="L17" s="113">
        <f t="shared" si="2"/>
        <v>0</v>
      </c>
      <c r="M17" s="81"/>
    </row>
    <row r="18" spans="1:13" s="71" customFormat="1" ht="18.75" customHeight="1">
      <c r="A18" s="314"/>
      <c r="B18" s="530"/>
      <c r="C18" s="531"/>
      <c r="D18" s="531"/>
      <c r="E18" s="532"/>
      <c r="F18" s="131"/>
      <c r="G18" s="73"/>
      <c r="H18" s="74"/>
      <c r="I18" s="75">
        <f t="shared" si="0"/>
        <v>0</v>
      </c>
      <c r="J18" s="76"/>
      <c r="K18" s="75">
        <f t="shared" si="1"/>
        <v>0</v>
      </c>
      <c r="L18" s="113">
        <f t="shared" si="2"/>
        <v>0</v>
      </c>
      <c r="M18" s="73"/>
    </row>
    <row r="19" spans="1:13" s="71" customFormat="1" ht="18.75" customHeight="1">
      <c r="A19" s="315"/>
      <c r="B19" s="543"/>
      <c r="C19" s="544"/>
      <c r="D19" s="544"/>
      <c r="E19" s="545"/>
      <c r="F19" s="132"/>
      <c r="G19" s="80"/>
      <c r="H19" s="75"/>
      <c r="I19" s="75">
        <f t="shared" si="0"/>
        <v>0</v>
      </c>
      <c r="J19" s="75"/>
      <c r="K19" s="75">
        <f t="shared" si="1"/>
        <v>0</v>
      </c>
      <c r="L19" s="113">
        <f t="shared" si="2"/>
        <v>0</v>
      </c>
      <c r="M19" s="80"/>
    </row>
    <row r="20" spans="1:13" s="71" customFormat="1" ht="18.75" customHeight="1">
      <c r="A20" s="315"/>
      <c r="B20" s="77"/>
      <c r="C20" s="78"/>
      <c r="D20" s="78"/>
      <c r="E20" s="79"/>
      <c r="F20" s="132"/>
      <c r="G20" s="80"/>
      <c r="H20" s="75"/>
      <c r="I20" s="75"/>
      <c r="J20" s="75"/>
      <c r="K20" s="75"/>
      <c r="L20" s="113"/>
      <c r="M20" s="80"/>
    </row>
    <row r="21" spans="1:13" s="71" customFormat="1" ht="18.75" customHeight="1">
      <c r="A21" s="315"/>
      <c r="B21" s="543"/>
      <c r="C21" s="544"/>
      <c r="D21" s="544"/>
      <c r="E21" s="545"/>
      <c r="F21" s="132"/>
      <c r="G21" s="80"/>
      <c r="H21" s="75"/>
      <c r="I21" s="75">
        <f t="shared" si="0"/>
        <v>0</v>
      </c>
      <c r="J21" s="75"/>
      <c r="K21" s="75">
        <f t="shared" si="1"/>
        <v>0</v>
      </c>
      <c r="L21" s="113">
        <f t="shared" si="2"/>
        <v>0</v>
      </c>
      <c r="M21" s="80"/>
    </row>
    <row r="22" spans="1:13" s="71" customFormat="1" ht="18.75" customHeight="1">
      <c r="A22" s="316"/>
      <c r="B22" s="77"/>
      <c r="C22" s="78"/>
      <c r="D22" s="78"/>
      <c r="E22" s="79"/>
      <c r="F22" s="131"/>
      <c r="G22" s="73"/>
      <c r="H22" s="74"/>
      <c r="I22" s="75">
        <f>SUM(H22)*$F22</f>
        <v>0</v>
      </c>
      <c r="J22" s="75"/>
      <c r="K22" s="75">
        <f>SUM(J22)*$F22</f>
        <v>0</v>
      </c>
      <c r="L22" s="113">
        <f>SUM(,I22,K22)</f>
        <v>0</v>
      </c>
      <c r="M22" s="73"/>
    </row>
    <row r="23" spans="1:13" s="84" customFormat="1" ht="18.75" customHeight="1">
      <c r="A23" s="316"/>
      <c r="B23" s="537"/>
      <c r="C23" s="538"/>
      <c r="D23" s="538"/>
      <c r="E23" s="539"/>
      <c r="F23" s="133"/>
      <c r="G23" s="81"/>
      <c r="H23" s="82"/>
      <c r="I23" s="75">
        <f t="shared" si="0"/>
        <v>0</v>
      </c>
      <c r="J23" s="83"/>
      <c r="K23" s="75">
        <f t="shared" si="1"/>
        <v>0</v>
      </c>
      <c r="L23" s="113">
        <f t="shared" si="2"/>
        <v>0</v>
      </c>
      <c r="M23" s="81"/>
    </row>
    <row r="24" spans="1:13" s="71" customFormat="1" ht="18.75" customHeight="1">
      <c r="A24" s="315"/>
      <c r="B24" s="543"/>
      <c r="C24" s="544"/>
      <c r="D24" s="544"/>
      <c r="E24" s="545"/>
      <c r="F24" s="132"/>
      <c r="G24" s="80"/>
      <c r="H24" s="75"/>
      <c r="I24" s="75">
        <f t="shared" si="0"/>
        <v>0</v>
      </c>
      <c r="J24" s="75"/>
      <c r="K24" s="75">
        <f t="shared" si="1"/>
        <v>0</v>
      </c>
      <c r="L24" s="113">
        <f t="shared" si="2"/>
        <v>0</v>
      </c>
      <c r="M24" s="80"/>
    </row>
    <row r="25" spans="1:13" s="71" customFormat="1" ht="18.75" customHeight="1" thickBot="1">
      <c r="A25" s="317"/>
      <c r="B25" s="550"/>
      <c r="C25" s="551"/>
      <c r="D25" s="551"/>
      <c r="E25" s="552"/>
      <c r="F25" s="134"/>
      <c r="G25" s="85"/>
      <c r="H25" s="86"/>
      <c r="I25" s="75">
        <f t="shared" si="0"/>
        <v>0</v>
      </c>
      <c r="J25" s="86"/>
      <c r="K25" s="75">
        <f t="shared" si="1"/>
        <v>0</v>
      </c>
      <c r="L25" s="113">
        <f t="shared" si="2"/>
        <v>0</v>
      </c>
      <c r="M25" s="85"/>
    </row>
    <row r="26" spans="1:13" s="71" customFormat="1" ht="18.75" customHeight="1" thickBot="1" thickTop="1">
      <c r="A26" s="540" t="s">
        <v>14</v>
      </c>
      <c r="B26" s="541"/>
      <c r="C26" s="541"/>
      <c r="D26" s="541"/>
      <c r="E26" s="541"/>
      <c r="F26" s="541"/>
      <c r="G26" s="541"/>
      <c r="H26" s="542"/>
      <c r="I26" s="87">
        <f>SUM(I8:I25)</f>
        <v>68594.4</v>
      </c>
      <c r="J26" s="87"/>
      <c r="K26" s="87">
        <f>SUM(K8:K25)</f>
        <v>34406.08</v>
      </c>
      <c r="L26" s="87">
        <f>SUM(L8:L25)</f>
        <v>103000.48</v>
      </c>
      <c r="M26" s="88"/>
    </row>
    <row r="27" spans="1:13" ht="18.75" customHeight="1" thickTop="1">
      <c r="A27" s="282"/>
      <c r="B27" s="282"/>
      <c r="C27" s="282"/>
      <c r="E27" s="282"/>
      <c r="F27" s="114"/>
      <c r="G27" s="114"/>
      <c r="H27" s="114"/>
      <c r="I27" s="115"/>
      <c r="J27" s="115"/>
      <c r="K27" s="115"/>
      <c r="L27" s="115"/>
      <c r="M27" s="114"/>
    </row>
    <row r="28" spans="1:13" s="3" customFormat="1" ht="18.75" customHeight="1">
      <c r="A28" s="283"/>
      <c r="B28" s="283"/>
      <c r="C28" s="283"/>
      <c r="D28" s="13"/>
      <c r="E28" s="547" t="s">
        <v>102</v>
      </c>
      <c r="F28" s="547"/>
      <c r="G28" s="547"/>
      <c r="H28" s="547"/>
      <c r="I28" s="547" t="s">
        <v>101</v>
      </c>
      <c r="J28" s="547"/>
      <c r="K28" s="547"/>
      <c r="L28" s="547"/>
      <c r="M28" s="7"/>
    </row>
    <row r="29" spans="1:13" s="3" customFormat="1" ht="18.75" customHeight="1">
      <c r="A29" s="283"/>
      <c r="B29" s="283"/>
      <c r="C29" s="283"/>
      <c r="D29" s="13"/>
      <c r="E29" s="547" t="s">
        <v>103</v>
      </c>
      <c r="F29" s="547"/>
      <c r="G29" s="547"/>
      <c r="H29" s="547"/>
      <c r="I29" s="547" t="s">
        <v>103</v>
      </c>
      <c r="J29" s="547"/>
      <c r="K29" s="547"/>
      <c r="L29" s="547"/>
      <c r="M29" s="7"/>
    </row>
    <row r="30" spans="1:13" s="3" customFormat="1" ht="18.75" customHeight="1">
      <c r="A30" s="283"/>
      <c r="B30" s="283"/>
      <c r="C30" s="283"/>
      <c r="D30" s="13"/>
      <c r="E30" s="284"/>
      <c r="F30" s="284"/>
      <c r="G30" s="284"/>
      <c r="H30" s="284"/>
      <c r="I30" s="547" t="s">
        <v>104</v>
      </c>
      <c r="J30" s="547"/>
      <c r="K30" s="547"/>
      <c r="L30" s="547"/>
      <c r="M30" s="7"/>
    </row>
    <row r="31" spans="1:12" s="71" customFormat="1" ht="21">
      <c r="A31" s="89"/>
      <c r="B31" s="89"/>
      <c r="F31" s="90"/>
      <c r="H31" s="91"/>
      <c r="I31" s="91"/>
      <c r="J31" s="92"/>
      <c r="K31" s="91"/>
      <c r="L31" s="91"/>
    </row>
    <row r="32" spans="1:12" s="71" customFormat="1" ht="21">
      <c r="A32" s="93"/>
      <c r="B32" s="94"/>
      <c r="C32" s="94"/>
      <c r="D32" s="95"/>
      <c r="E32" s="94"/>
      <c r="F32" s="96"/>
      <c r="G32" s="97"/>
      <c r="H32" s="98"/>
      <c r="I32" s="98"/>
      <c r="J32" s="99"/>
      <c r="K32" s="91"/>
      <c r="L32" s="91"/>
    </row>
    <row r="33" spans="1:12" s="71" customFormat="1" ht="21">
      <c r="A33" s="93"/>
      <c r="B33" s="100"/>
      <c r="C33" s="101"/>
      <c r="D33" s="95"/>
      <c r="E33" s="100"/>
      <c r="F33" s="96"/>
      <c r="G33" s="97"/>
      <c r="H33" s="98"/>
      <c r="I33" s="98"/>
      <c r="J33" s="99"/>
      <c r="K33" s="91"/>
      <c r="L33" s="91"/>
    </row>
    <row r="34" spans="1:12" s="71" customFormat="1" ht="21">
      <c r="A34" s="93"/>
      <c r="B34" s="102"/>
      <c r="C34" s="103"/>
      <c r="D34" s="95"/>
      <c r="E34" s="103"/>
      <c r="F34" s="96"/>
      <c r="G34" s="97"/>
      <c r="H34" s="98"/>
      <c r="I34" s="98"/>
      <c r="J34" s="99"/>
      <c r="K34" s="91"/>
      <c r="L34" s="91"/>
    </row>
    <row r="35" spans="1:12" s="71" customFormat="1" ht="21">
      <c r="A35" s="93"/>
      <c r="B35" s="93"/>
      <c r="C35" s="97"/>
      <c r="D35" s="97"/>
      <c r="E35" s="97"/>
      <c r="F35" s="96"/>
      <c r="G35" s="97"/>
      <c r="H35" s="98"/>
      <c r="I35" s="98"/>
      <c r="J35" s="99"/>
      <c r="K35" s="91"/>
      <c r="L35" s="91"/>
    </row>
    <row r="36" spans="1:12" s="71" customFormat="1" ht="21">
      <c r="A36" s="93"/>
      <c r="B36" s="93"/>
      <c r="C36" s="97"/>
      <c r="D36" s="97"/>
      <c r="E36" s="97"/>
      <c r="F36" s="96"/>
      <c r="G36" s="97"/>
      <c r="H36" s="98"/>
      <c r="I36" s="98"/>
      <c r="J36" s="99"/>
      <c r="K36" s="91"/>
      <c r="L36" s="91"/>
    </row>
    <row r="37" spans="1:12" s="71" customFormat="1" ht="21">
      <c r="A37" s="89"/>
      <c r="B37" s="89"/>
      <c r="F37" s="90"/>
      <c r="H37" s="91"/>
      <c r="I37" s="91"/>
      <c r="J37" s="92"/>
      <c r="K37" s="91"/>
      <c r="L37" s="91"/>
    </row>
    <row r="38" spans="1:12" s="71" customFormat="1" ht="21">
      <c r="A38" s="89"/>
      <c r="B38" s="89"/>
      <c r="F38" s="90"/>
      <c r="H38" s="91"/>
      <c r="I38" s="91"/>
      <c r="J38" s="92"/>
      <c r="K38" s="91"/>
      <c r="L38" s="91"/>
    </row>
    <row r="39" spans="1:12" s="71" customFormat="1" ht="21">
      <c r="A39" s="89"/>
      <c r="B39" s="89"/>
      <c r="F39" s="90"/>
      <c r="H39" s="91"/>
      <c r="I39" s="91"/>
      <c r="J39" s="92"/>
      <c r="K39" s="91"/>
      <c r="L39" s="91"/>
    </row>
    <row r="40" spans="1:12" s="71" customFormat="1" ht="21">
      <c r="A40" s="89"/>
      <c r="B40" s="89"/>
      <c r="F40" s="90"/>
      <c r="H40" s="91"/>
      <c r="I40" s="91"/>
      <c r="J40" s="92"/>
      <c r="K40" s="91"/>
      <c r="L40" s="91"/>
    </row>
    <row r="41" spans="1:12" s="71" customFormat="1" ht="21">
      <c r="A41" s="89"/>
      <c r="B41" s="89"/>
      <c r="F41" s="90"/>
      <c r="H41" s="91"/>
      <c r="I41" s="91"/>
      <c r="J41" s="92"/>
      <c r="K41" s="91"/>
      <c r="L41" s="91"/>
    </row>
    <row r="42" spans="1:12" s="71" customFormat="1" ht="21">
      <c r="A42" s="89"/>
      <c r="B42" s="89"/>
      <c r="F42" s="90"/>
      <c r="H42" s="91"/>
      <c r="I42" s="91"/>
      <c r="J42" s="92"/>
      <c r="K42" s="91"/>
      <c r="L42" s="91"/>
    </row>
    <row r="43" spans="1:12" s="71" customFormat="1" ht="21">
      <c r="A43" s="89"/>
      <c r="B43" s="89"/>
      <c r="F43" s="90"/>
      <c r="H43" s="91"/>
      <c r="I43" s="91"/>
      <c r="J43" s="92"/>
      <c r="K43" s="91"/>
      <c r="L43" s="91"/>
    </row>
    <row r="44" spans="1:12" s="71" customFormat="1" ht="21">
      <c r="A44" s="89"/>
      <c r="B44" s="89"/>
      <c r="F44" s="90"/>
      <c r="H44" s="91"/>
      <c r="I44" s="91"/>
      <c r="J44" s="92"/>
      <c r="K44" s="91"/>
      <c r="L44" s="91"/>
    </row>
    <row r="45" spans="1:12" s="71" customFormat="1" ht="21">
      <c r="A45" s="89"/>
      <c r="B45" s="89"/>
      <c r="F45" s="90"/>
      <c r="H45" s="91"/>
      <c r="I45" s="91"/>
      <c r="J45" s="92"/>
      <c r="K45" s="91"/>
      <c r="L45" s="91"/>
    </row>
    <row r="46" spans="1:12" s="71" customFormat="1" ht="21">
      <c r="A46" s="89"/>
      <c r="B46" s="89"/>
      <c r="F46" s="90"/>
      <c r="H46" s="91"/>
      <c r="I46" s="91"/>
      <c r="J46" s="92"/>
      <c r="K46" s="91"/>
      <c r="L46" s="91"/>
    </row>
    <row r="47" spans="1:12" s="71" customFormat="1" ht="21">
      <c r="A47" s="89"/>
      <c r="B47" s="89"/>
      <c r="F47" s="90"/>
      <c r="H47" s="91"/>
      <c r="I47" s="91"/>
      <c r="J47" s="92"/>
      <c r="K47" s="91"/>
      <c r="L47" s="91"/>
    </row>
    <row r="48" spans="1:12" s="71" customFormat="1" ht="21">
      <c r="A48" s="89"/>
      <c r="B48" s="89"/>
      <c r="F48" s="90"/>
      <c r="H48" s="91"/>
      <c r="I48" s="91"/>
      <c r="J48" s="92"/>
      <c r="K48" s="91"/>
      <c r="L48" s="91"/>
    </row>
    <row r="49" spans="1:12" s="71" customFormat="1" ht="21">
      <c r="A49" s="89"/>
      <c r="B49" s="89"/>
      <c r="F49" s="90"/>
      <c r="H49" s="91"/>
      <c r="I49" s="91"/>
      <c r="J49" s="92"/>
      <c r="K49" s="91"/>
      <c r="L49" s="91"/>
    </row>
    <row r="50" spans="1:12" s="71" customFormat="1" ht="21">
      <c r="A50" s="89"/>
      <c r="B50" s="89"/>
      <c r="F50" s="90"/>
      <c r="H50" s="91"/>
      <c r="I50" s="91"/>
      <c r="J50" s="92"/>
      <c r="K50" s="91"/>
      <c r="L50" s="91"/>
    </row>
    <row r="51" spans="1:12" s="71" customFormat="1" ht="21">
      <c r="A51" s="89"/>
      <c r="B51" s="89"/>
      <c r="F51" s="90"/>
      <c r="H51" s="91"/>
      <c r="I51" s="91"/>
      <c r="J51" s="92"/>
      <c r="K51" s="91"/>
      <c r="L51" s="91"/>
    </row>
    <row r="52" spans="1:12" s="71" customFormat="1" ht="21">
      <c r="A52" s="89"/>
      <c r="B52" s="89"/>
      <c r="F52" s="90"/>
      <c r="H52" s="91"/>
      <c r="I52" s="91"/>
      <c r="J52" s="92"/>
      <c r="K52" s="91"/>
      <c r="L52" s="91"/>
    </row>
    <row r="53" spans="1:12" s="71" customFormat="1" ht="21">
      <c r="A53" s="89"/>
      <c r="B53" s="89"/>
      <c r="F53" s="90"/>
      <c r="H53" s="91"/>
      <c r="I53" s="91"/>
      <c r="J53" s="92"/>
      <c r="K53" s="91"/>
      <c r="L53" s="91"/>
    </row>
    <row r="54" spans="1:12" s="71" customFormat="1" ht="21">
      <c r="A54" s="89"/>
      <c r="B54" s="89"/>
      <c r="F54" s="90"/>
      <c r="H54" s="91"/>
      <c r="I54" s="91"/>
      <c r="J54" s="92"/>
      <c r="K54" s="91"/>
      <c r="L54" s="91"/>
    </row>
    <row r="55" spans="1:12" s="71" customFormat="1" ht="21">
      <c r="A55" s="89"/>
      <c r="B55" s="89"/>
      <c r="F55" s="90"/>
      <c r="H55" s="91"/>
      <c r="I55" s="91"/>
      <c r="J55" s="92"/>
      <c r="K55" s="91"/>
      <c r="L55" s="91"/>
    </row>
    <row r="56" spans="1:12" s="71" customFormat="1" ht="21">
      <c r="A56" s="89"/>
      <c r="B56" s="89"/>
      <c r="F56" s="90"/>
      <c r="H56" s="91"/>
      <c r="I56" s="91"/>
      <c r="J56" s="92"/>
      <c r="K56" s="91"/>
      <c r="L56" s="91"/>
    </row>
    <row r="57" spans="1:12" s="71" customFormat="1" ht="21">
      <c r="A57" s="89"/>
      <c r="B57" s="89"/>
      <c r="F57" s="90"/>
      <c r="H57" s="91"/>
      <c r="I57" s="91"/>
      <c r="J57" s="92"/>
      <c r="K57" s="91"/>
      <c r="L57" s="91"/>
    </row>
    <row r="58" spans="1:12" s="71" customFormat="1" ht="21">
      <c r="A58" s="89"/>
      <c r="B58" s="89"/>
      <c r="F58" s="90"/>
      <c r="H58" s="91"/>
      <c r="I58" s="91"/>
      <c r="J58" s="92"/>
      <c r="K58" s="91"/>
      <c r="L58" s="91"/>
    </row>
    <row r="59" spans="1:12" s="71" customFormat="1" ht="21">
      <c r="A59" s="89"/>
      <c r="B59" s="89"/>
      <c r="F59" s="90"/>
      <c r="H59" s="91"/>
      <c r="I59" s="91"/>
      <c r="J59" s="92"/>
      <c r="K59" s="91"/>
      <c r="L59" s="91"/>
    </row>
  </sheetData>
  <sheetProtection/>
  <protectedRanges>
    <protectedRange sqref="E2" name="Range1"/>
  </protectedRanges>
  <mergeCells count="39">
    <mergeCell ref="D4:H4"/>
    <mergeCell ref="D5:H5"/>
    <mergeCell ref="B10:E10"/>
    <mergeCell ref="B11:E11"/>
    <mergeCell ref="B6:E7"/>
    <mergeCell ref="F6:F7"/>
    <mergeCell ref="B9:E9"/>
    <mergeCell ref="A5:C5"/>
    <mergeCell ref="A6:A7"/>
    <mergeCell ref="E29:H29"/>
    <mergeCell ref="L6:L7"/>
    <mergeCell ref="I29:L29"/>
    <mergeCell ref="I30:L30"/>
    <mergeCell ref="B21:E21"/>
    <mergeCell ref="B16:E16"/>
    <mergeCell ref="I28:L28"/>
    <mergeCell ref="B17:E17"/>
    <mergeCell ref="H6:I6"/>
    <mergeCell ref="B8:E8"/>
    <mergeCell ref="E28:H28"/>
    <mergeCell ref="B12:E12"/>
    <mergeCell ref="G6:G7"/>
    <mergeCell ref="B24:E24"/>
    <mergeCell ref="B25:E25"/>
    <mergeCell ref="K4:M4"/>
    <mergeCell ref="M6:M7"/>
    <mergeCell ref="I5:J5"/>
    <mergeCell ref="B15:E15"/>
    <mergeCell ref="B19:E19"/>
    <mergeCell ref="B18:E18"/>
    <mergeCell ref="A1:M1"/>
    <mergeCell ref="I4:J4"/>
    <mergeCell ref="J6:K6"/>
    <mergeCell ref="B23:E23"/>
    <mergeCell ref="A26:H26"/>
    <mergeCell ref="B13:E13"/>
    <mergeCell ref="A3:C3"/>
    <mergeCell ref="A4:C4"/>
    <mergeCell ref="B14:E14"/>
  </mergeCells>
  <printOptions horizontalCentered="1"/>
  <pageMargins left="0.3937007874015748" right="0.3937007874015748" top="0.5511811023622047" bottom="0.15748031496062992" header="0.1968503937007874" footer="0.1968503937007874"/>
  <pageSetup horizontalDpi="300" verticalDpi="300" orientation="landscape" paperSize="9" r:id="rId1"/>
  <headerFooter alignWithMargins="0">
    <oddHeader>&amp;R&amp;"TH SarabunPSK,ธรรมดา"&amp;14
แบบ ปร.4 (ก)
</oddHeader>
    <oddFooter>&amp;R&amp;"TH SarabunPSK,ธรรมดา"&amp;14 หน้าที่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Q3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6.140625" style="434" customWidth="1"/>
    <col min="2" max="2" width="6.7109375" style="434" customWidth="1"/>
    <col min="3" max="3" width="3.28125" style="434" customWidth="1"/>
    <col min="4" max="4" width="9.7109375" style="434" customWidth="1"/>
    <col min="5" max="5" width="3.8515625" style="434" customWidth="1"/>
    <col min="6" max="6" width="3.7109375" style="434" customWidth="1"/>
    <col min="7" max="7" width="4.00390625" style="434" customWidth="1"/>
    <col min="8" max="8" width="3.7109375" style="434" customWidth="1"/>
    <col min="9" max="9" width="17.00390625" style="434" customWidth="1"/>
    <col min="10" max="10" width="9.00390625" style="434" bestFit="1" customWidth="1"/>
    <col min="11" max="11" width="13.7109375" style="434" bestFit="1" customWidth="1"/>
    <col min="12" max="12" width="12.8515625" style="434" customWidth="1"/>
    <col min="13" max="13" width="9.140625" style="374" customWidth="1"/>
    <col min="14" max="14" width="13.421875" style="374" bestFit="1" customWidth="1"/>
    <col min="15" max="15" width="25.8515625" style="374" bestFit="1" customWidth="1"/>
    <col min="16" max="16" width="14.8515625" style="374" customWidth="1"/>
    <col min="17" max="17" width="23.421875" style="374" bestFit="1" customWidth="1"/>
    <col min="18" max="16384" width="9.140625" style="374" customWidth="1"/>
  </cols>
  <sheetData>
    <row r="1" spans="1:12" s="388" customFormat="1" ht="22.5">
      <c r="A1" s="767" t="s">
        <v>56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387" t="s">
        <v>47</v>
      </c>
    </row>
    <row r="2" spans="1:12" s="388" customFormat="1" ht="22.5">
      <c r="A2" s="389" t="s">
        <v>10</v>
      </c>
      <c r="B2" s="768" t="s">
        <v>29</v>
      </c>
      <c r="C2" s="768"/>
      <c r="D2" s="768"/>
      <c r="E2" s="769" t="s">
        <v>165</v>
      </c>
      <c r="F2" s="769"/>
      <c r="G2" s="769"/>
      <c r="H2" s="769"/>
      <c r="I2" s="769"/>
      <c r="J2" s="769"/>
      <c r="K2" s="769"/>
      <c r="L2" s="769"/>
    </row>
    <row r="3" spans="1:12" s="388" customFormat="1" ht="22.5">
      <c r="A3" s="390" t="s">
        <v>10</v>
      </c>
      <c r="B3" s="391" t="s">
        <v>0</v>
      </c>
      <c r="C3" s="391"/>
      <c r="D3" s="391"/>
      <c r="E3" s="392" t="s">
        <v>119</v>
      </c>
      <c r="F3" s="392"/>
      <c r="G3" s="392"/>
      <c r="H3" s="392"/>
      <c r="I3" s="392"/>
      <c r="J3" s="393"/>
      <c r="K3" s="770"/>
      <c r="L3" s="770"/>
    </row>
    <row r="4" spans="1:12" s="388" customFormat="1" ht="22.5">
      <c r="A4" s="390" t="s">
        <v>10</v>
      </c>
      <c r="B4" s="394" t="s">
        <v>1</v>
      </c>
      <c r="C4" s="394"/>
      <c r="D4" s="394"/>
      <c r="E4" s="395" t="s">
        <v>119</v>
      </c>
      <c r="F4" s="392"/>
      <c r="G4" s="392"/>
      <c r="H4" s="392"/>
      <c r="I4" s="392"/>
      <c r="J4" s="392"/>
      <c r="K4" s="392"/>
      <c r="L4" s="392"/>
    </row>
    <row r="5" spans="1:12" s="388" customFormat="1" ht="22.5">
      <c r="A5" s="390" t="s">
        <v>10</v>
      </c>
      <c r="B5" s="771" t="s">
        <v>30</v>
      </c>
      <c r="C5" s="771"/>
      <c r="D5" s="771"/>
      <c r="E5" s="771"/>
      <c r="F5" s="771"/>
      <c r="G5" s="771"/>
      <c r="H5" s="771"/>
      <c r="I5" s="396" t="s">
        <v>11</v>
      </c>
      <c r="J5" s="397"/>
      <c r="K5" s="772" t="s">
        <v>12</v>
      </c>
      <c r="L5" s="772"/>
    </row>
    <row r="6" spans="1:12" s="388" customFormat="1" ht="22.5">
      <c r="A6" s="390" t="s">
        <v>10</v>
      </c>
      <c r="B6" s="391" t="s">
        <v>2</v>
      </c>
      <c r="C6" s="392"/>
      <c r="D6" s="392"/>
      <c r="E6" s="392"/>
      <c r="F6" s="773"/>
      <c r="G6" s="773"/>
      <c r="H6" s="773"/>
      <c r="I6" s="773"/>
      <c r="J6" s="773"/>
      <c r="K6" s="774" t="s">
        <v>28</v>
      </c>
      <c r="L6" s="774"/>
    </row>
    <row r="7" spans="1:12" s="388" customFormat="1" ht="23.25" thickBot="1">
      <c r="A7" s="398"/>
      <c r="B7" s="398"/>
      <c r="C7" s="399"/>
      <c r="D7" s="399"/>
      <c r="E7" s="399"/>
      <c r="F7" s="399"/>
      <c r="G7" s="399"/>
      <c r="H7" s="399"/>
      <c r="I7" s="399"/>
      <c r="J7" s="399"/>
      <c r="K7" s="399"/>
      <c r="L7" s="399"/>
    </row>
    <row r="8" spans="1:12" s="388" customFormat="1" ht="21.75" thickTop="1">
      <c r="A8" s="750" t="s">
        <v>3</v>
      </c>
      <c r="B8" s="753" t="s">
        <v>4</v>
      </c>
      <c r="C8" s="754"/>
      <c r="D8" s="754"/>
      <c r="E8" s="754"/>
      <c r="F8" s="754"/>
      <c r="G8" s="754"/>
      <c r="H8" s="754"/>
      <c r="I8" s="375" t="s">
        <v>22</v>
      </c>
      <c r="J8" s="755" t="s">
        <v>25</v>
      </c>
      <c r="K8" s="400" t="s">
        <v>19</v>
      </c>
      <c r="L8" s="750" t="s">
        <v>5</v>
      </c>
    </row>
    <row r="9" spans="1:17" s="388" customFormat="1" ht="21.75" thickBot="1">
      <c r="A9" s="718"/>
      <c r="B9" s="746"/>
      <c r="C9" s="747"/>
      <c r="D9" s="747"/>
      <c r="E9" s="747"/>
      <c r="F9" s="747"/>
      <c r="G9" s="747"/>
      <c r="H9" s="747"/>
      <c r="I9" s="401" t="s">
        <v>20</v>
      </c>
      <c r="J9" s="756"/>
      <c r="K9" s="401" t="s">
        <v>20</v>
      </c>
      <c r="L9" s="718"/>
      <c r="O9" s="402"/>
      <c r="Q9" s="403"/>
    </row>
    <row r="10" spans="1:17" s="388" customFormat="1" ht="23.25" thickTop="1">
      <c r="A10" s="404">
        <v>1</v>
      </c>
      <c r="B10" s="775" t="s">
        <v>189</v>
      </c>
      <c r="C10" s="776"/>
      <c r="D10" s="776"/>
      <c r="E10" s="776"/>
      <c r="F10" s="776"/>
      <c r="G10" s="776"/>
      <c r="H10" s="776"/>
      <c r="I10" s="405"/>
      <c r="J10" s="406"/>
      <c r="K10" s="405">
        <f>I10*J10</f>
        <v>0</v>
      </c>
      <c r="L10" s="407"/>
      <c r="N10" s="435"/>
      <c r="O10" s="408"/>
      <c r="P10" s="409"/>
      <c r="Q10" s="410"/>
    </row>
    <row r="11" spans="1:17" s="388" customFormat="1" ht="22.5">
      <c r="A11" s="411"/>
      <c r="B11" s="777"/>
      <c r="C11" s="772"/>
      <c r="D11" s="772"/>
      <c r="E11" s="772"/>
      <c r="F11" s="772"/>
      <c r="G11" s="772"/>
      <c r="H11" s="772"/>
      <c r="I11" s="412"/>
      <c r="J11" s="413"/>
      <c r="K11" s="412"/>
      <c r="L11" s="414"/>
      <c r="N11" s="364"/>
      <c r="O11" s="408"/>
      <c r="P11" s="409"/>
      <c r="Q11" s="410"/>
    </row>
    <row r="12" spans="1:17" s="388" customFormat="1" ht="22.5">
      <c r="A12" s="411"/>
      <c r="B12" s="778"/>
      <c r="C12" s="779"/>
      <c r="D12" s="779"/>
      <c r="E12" s="779"/>
      <c r="F12" s="779"/>
      <c r="G12" s="779"/>
      <c r="H12" s="779"/>
      <c r="I12" s="416"/>
      <c r="J12" s="413"/>
      <c r="K12" s="412"/>
      <c r="L12" s="414"/>
      <c r="O12" s="370"/>
      <c r="Q12" s="403"/>
    </row>
    <row r="13" spans="1:12" s="388" customFormat="1" ht="22.5">
      <c r="A13" s="411"/>
      <c r="B13" s="780" t="s">
        <v>218</v>
      </c>
      <c r="C13" s="781"/>
      <c r="D13" s="781"/>
      <c r="E13" s="781"/>
      <c r="F13" s="781"/>
      <c r="G13" s="781"/>
      <c r="H13" s="782"/>
      <c r="I13" s="413"/>
      <c r="J13" s="413"/>
      <c r="K13" s="417"/>
      <c r="L13" s="414"/>
    </row>
    <row r="14" spans="1:16" s="388" customFormat="1" ht="22.5">
      <c r="A14" s="411"/>
      <c r="B14" s="783" t="s">
        <v>219</v>
      </c>
      <c r="C14" s="784"/>
      <c r="D14" s="784"/>
      <c r="E14" s="784"/>
      <c r="F14" s="784"/>
      <c r="G14" s="784"/>
      <c r="H14" s="418"/>
      <c r="I14" s="413"/>
      <c r="J14" s="413"/>
      <c r="K14" s="412"/>
      <c r="L14" s="414"/>
      <c r="O14" s="408"/>
      <c r="P14" s="409"/>
    </row>
    <row r="15" spans="1:12" s="388" customFormat="1" ht="22.5">
      <c r="A15" s="414"/>
      <c r="B15" s="719" t="s">
        <v>220</v>
      </c>
      <c r="C15" s="720"/>
      <c r="D15" s="720"/>
      <c r="E15" s="720"/>
      <c r="F15" s="720"/>
      <c r="G15" s="720"/>
      <c r="H15" s="419"/>
      <c r="I15" s="413"/>
      <c r="J15" s="413"/>
      <c r="K15" s="412"/>
      <c r="L15" s="414"/>
    </row>
    <row r="16" spans="1:12" s="388" customFormat="1" ht="22.5">
      <c r="A16" s="414"/>
      <c r="B16" s="719" t="s">
        <v>221</v>
      </c>
      <c r="C16" s="720"/>
      <c r="D16" s="720"/>
      <c r="E16" s="720"/>
      <c r="F16" s="720"/>
      <c r="G16" s="720"/>
      <c r="H16" s="419"/>
      <c r="I16" s="413"/>
      <c r="J16" s="413"/>
      <c r="K16" s="412"/>
      <c r="L16" s="414"/>
    </row>
    <row r="17" spans="1:12" s="388" customFormat="1" ht="23.25" thickBot="1">
      <c r="A17" s="420"/>
      <c r="B17" s="785" t="s">
        <v>222</v>
      </c>
      <c r="C17" s="786"/>
      <c r="D17" s="786"/>
      <c r="E17" s="786"/>
      <c r="F17" s="786"/>
      <c r="G17" s="786"/>
      <c r="H17" s="421"/>
      <c r="I17" s="422"/>
      <c r="J17" s="422"/>
      <c r="K17" s="423"/>
      <c r="L17" s="420"/>
    </row>
    <row r="18" spans="1:12" s="388" customFormat="1" ht="23.25" thickTop="1">
      <c r="A18" s="787" t="s">
        <v>21</v>
      </c>
      <c r="B18" s="788"/>
      <c r="C18" s="788"/>
      <c r="D18" s="788"/>
      <c r="E18" s="788"/>
      <c r="F18" s="788"/>
      <c r="G18" s="788"/>
      <c r="H18" s="788"/>
      <c r="I18" s="789"/>
      <c r="J18" s="790"/>
      <c r="K18" s="424">
        <f>SUM(K10:K17)</f>
        <v>0</v>
      </c>
      <c r="L18" s="425"/>
    </row>
    <row r="19" spans="1:12" s="388" customFormat="1" ht="23.25" thickBot="1">
      <c r="A19" s="791" t="str">
        <f>"("&amp;_xlfn.BAHTTEXT(K19)&amp;")"</f>
        <v>(ศูนย์บาทถ้วน)</v>
      </c>
      <c r="B19" s="792"/>
      <c r="C19" s="792"/>
      <c r="D19" s="792"/>
      <c r="E19" s="792"/>
      <c r="F19" s="792"/>
      <c r="G19" s="792"/>
      <c r="H19" s="792"/>
      <c r="I19" s="792"/>
      <c r="J19" s="426" t="s">
        <v>26</v>
      </c>
      <c r="K19" s="427">
        <f>K18</f>
        <v>0</v>
      </c>
      <c r="L19" s="428"/>
    </row>
    <row r="20" spans="1:12" s="388" customFormat="1" ht="23.25" thickTop="1">
      <c r="A20" s="429"/>
      <c r="B20" s="793"/>
      <c r="C20" s="793"/>
      <c r="D20" s="793"/>
      <c r="E20" s="793"/>
      <c r="F20" s="793"/>
      <c r="G20" s="794"/>
      <c r="H20" s="794"/>
      <c r="I20" s="794"/>
      <c r="J20" s="794"/>
      <c r="K20" s="794"/>
      <c r="L20" s="794"/>
    </row>
    <row r="21" spans="1:12" s="388" customFormat="1" ht="22.5">
      <c r="A21" s="429"/>
      <c r="B21" s="793"/>
      <c r="C21" s="793"/>
      <c r="D21" s="793"/>
      <c r="E21" s="793"/>
      <c r="F21" s="793"/>
      <c r="G21" s="793"/>
      <c r="H21" s="793"/>
      <c r="I21" s="793"/>
      <c r="J21" s="793"/>
      <c r="K21" s="793"/>
      <c r="L21" s="793"/>
    </row>
    <row r="22" spans="1:12" s="388" customFormat="1" ht="21.75" customHeight="1">
      <c r="A22" s="429"/>
      <c r="B22" s="794"/>
      <c r="C22" s="794"/>
      <c r="D22" s="794"/>
      <c r="E22" s="794"/>
      <c r="F22" s="794"/>
      <c r="G22" s="794"/>
      <c r="H22" s="794"/>
      <c r="I22" s="794"/>
      <c r="J22" s="794"/>
      <c r="K22" s="794"/>
      <c r="L22" s="794"/>
    </row>
    <row r="23" spans="1:12" s="388" customFormat="1" ht="21.75" customHeight="1">
      <c r="A23" s="429"/>
      <c r="B23" s="794"/>
      <c r="C23" s="794"/>
      <c r="D23" s="794"/>
      <c r="E23" s="794"/>
      <c r="F23" s="794"/>
      <c r="G23" s="794"/>
      <c r="H23" s="794"/>
      <c r="I23" s="794"/>
      <c r="J23" s="794"/>
      <c r="K23" s="794"/>
      <c r="L23" s="794"/>
    </row>
    <row r="24" spans="1:12" s="388" customFormat="1" ht="21.75" customHeight="1">
      <c r="A24" s="429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</row>
    <row r="25" spans="1:12" s="388" customFormat="1" ht="21.75" customHeight="1">
      <c r="A25" s="429"/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</row>
    <row r="26" spans="1:12" s="388" customFormat="1" ht="21.75" customHeight="1">
      <c r="A26" s="429"/>
      <c r="B26" s="794"/>
      <c r="C26" s="794"/>
      <c r="D26" s="794"/>
      <c r="E26" s="794"/>
      <c r="F26" s="794"/>
      <c r="G26" s="794"/>
      <c r="H26" s="794"/>
      <c r="I26" s="794"/>
      <c r="J26" s="794"/>
      <c r="K26" s="794"/>
      <c r="L26" s="794"/>
    </row>
    <row r="27" spans="1:12" s="388" customFormat="1" ht="21.75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</row>
    <row r="28" spans="1:12" s="388" customFormat="1" ht="21.75" customHeight="1">
      <c r="A28" s="429"/>
      <c r="B28" s="793"/>
      <c r="C28" s="793"/>
      <c r="D28" s="793"/>
      <c r="E28" s="793"/>
      <c r="F28" s="793"/>
      <c r="G28" s="794"/>
      <c r="H28" s="794"/>
      <c r="I28" s="794"/>
      <c r="J28" s="795"/>
      <c r="K28" s="795"/>
      <c r="L28" s="795"/>
    </row>
    <row r="29" spans="1:12" s="388" customFormat="1" ht="21.75" customHeight="1">
      <c r="A29" s="432"/>
      <c r="B29" s="794"/>
      <c r="C29" s="794"/>
      <c r="D29" s="794"/>
      <c r="E29" s="794"/>
      <c r="F29" s="794"/>
      <c r="G29" s="794"/>
      <c r="H29" s="794"/>
      <c r="I29" s="794"/>
      <c r="J29" s="795"/>
      <c r="K29" s="795"/>
      <c r="L29" s="795"/>
    </row>
    <row r="30" spans="1:12" s="388" customFormat="1" ht="21.75" customHeight="1">
      <c r="A30" s="432"/>
      <c r="B30" s="430"/>
      <c r="C30" s="430"/>
      <c r="D30" s="430"/>
      <c r="E30" s="430"/>
      <c r="F30" s="430"/>
      <c r="G30" s="430"/>
      <c r="H30" s="430"/>
      <c r="I30" s="430"/>
      <c r="J30" s="431"/>
      <c r="K30" s="431"/>
      <c r="L30" s="431"/>
    </row>
    <row r="31" spans="1:12" s="388" customFormat="1" ht="21.75" customHeight="1">
      <c r="A31" s="433"/>
      <c r="B31" s="793"/>
      <c r="C31" s="793"/>
      <c r="D31" s="793"/>
      <c r="E31" s="793"/>
      <c r="F31" s="793"/>
      <c r="G31" s="794"/>
      <c r="H31" s="794"/>
      <c r="I31" s="794"/>
      <c r="J31" s="795"/>
      <c r="K31" s="795"/>
      <c r="L31" s="795"/>
    </row>
    <row r="32" spans="1:12" s="388" customFormat="1" ht="21.75" customHeight="1">
      <c r="A32" s="433"/>
      <c r="B32" s="794"/>
      <c r="C32" s="794"/>
      <c r="D32" s="794"/>
      <c r="E32" s="794"/>
      <c r="F32" s="794"/>
      <c r="G32" s="794"/>
      <c r="H32" s="794"/>
      <c r="I32" s="794"/>
      <c r="J32" s="795"/>
      <c r="K32" s="795"/>
      <c r="L32" s="795"/>
    </row>
  </sheetData>
  <sheetProtection/>
  <mergeCells count="50">
    <mergeCell ref="B32:F32"/>
    <mergeCell ref="G32:I32"/>
    <mergeCell ref="J32:L32"/>
    <mergeCell ref="B29:F29"/>
    <mergeCell ref="G29:I29"/>
    <mergeCell ref="J29:L29"/>
    <mergeCell ref="B31:F31"/>
    <mergeCell ref="G31:I31"/>
    <mergeCell ref="J31:L31"/>
    <mergeCell ref="B26:F26"/>
    <mergeCell ref="G26:I26"/>
    <mergeCell ref="J26:L26"/>
    <mergeCell ref="B28:F28"/>
    <mergeCell ref="G28:I28"/>
    <mergeCell ref="J28:L28"/>
    <mergeCell ref="B23:F23"/>
    <mergeCell ref="G23:I23"/>
    <mergeCell ref="J23:L23"/>
    <mergeCell ref="J25:L25"/>
    <mergeCell ref="B25:I25"/>
    <mergeCell ref="J21:L21"/>
    <mergeCell ref="B22:F22"/>
    <mergeCell ref="G22:I22"/>
    <mergeCell ref="J22:L22"/>
    <mergeCell ref="B21:I21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F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2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6.140625" style="434" customWidth="1"/>
    <col min="2" max="2" width="6.7109375" style="434" customWidth="1"/>
    <col min="3" max="3" width="3.28125" style="434" customWidth="1"/>
    <col min="4" max="4" width="9.7109375" style="434" customWidth="1"/>
    <col min="5" max="5" width="3.8515625" style="434" customWidth="1"/>
    <col min="6" max="6" width="3.7109375" style="434" customWidth="1"/>
    <col min="7" max="7" width="4.00390625" style="434" customWidth="1"/>
    <col min="8" max="8" width="4.57421875" style="434" customWidth="1"/>
    <col min="9" max="9" width="16.28125" style="434" customWidth="1"/>
    <col min="10" max="10" width="9.00390625" style="434" bestFit="1" customWidth="1"/>
    <col min="11" max="11" width="13.7109375" style="434" bestFit="1" customWidth="1"/>
    <col min="12" max="12" width="12.8515625" style="434" customWidth="1"/>
    <col min="13" max="13" width="9.140625" style="374" customWidth="1"/>
    <col min="14" max="14" width="13.421875" style="374" bestFit="1" customWidth="1"/>
    <col min="15" max="15" width="23.140625" style="374" bestFit="1" customWidth="1"/>
    <col min="16" max="16" width="35.8515625" style="374" bestFit="1" customWidth="1"/>
    <col min="17" max="17" width="23.421875" style="374" bestFit="1" customWidth="1"/>
    <col min="18" max="16384" width="9.140625" style="374" customWidth="1"/>
  </cols>
  <sheetData>
    <row r="1" spans="1:12" s="388" customFormat="1" ht="22.5">
      <c r="A1" s="767" t="s">
        <v>56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387" t="s">
        <v>183</v>
      </c>
    </row>
    <row r="2" spans="1:12" s="388" customFormat="1" ht="22.5">
      <c r="A2" s="389" t="s">
        <v>10</v>
      </c>
      <c r="B2" s="768" t="s">
        <v>29</v>
      </c>
      <c r="C2" s="768"/>
      <c r="D2" s="768"/>
      <c r="E2" s="769" t="s">
        <v>165</v>
      </c>
      <c r="F2" s="769"/>
      <c r="G2" s="769"/>
      <c r="H2" s="769"/>
      <c r="I2" s="769"/>
      <c r="J2" s="769"/>
      <c r="K2" s="769"/>
      <c r="L2" s="769"/>
    </row>
    <row r="3" spans="1:12" s="388" customFormat="1" ht="22.5">
      <c r="A3" s="390" t="s">
        <v>10</v>
      </c>
      <c r="B3" s="391" t="s">
        <v>0</v>
      </c>
      <c r="C3" s="391"/>
      <c r="D3" s="391"/>
      <c r="E3" s="392" t="s">
        <v>119</v>
      </c>
      <c r="F3" s="392"/>
      <c r="G3" s="392"/>
      <c r="H3" s="392"/>
      <c r="I3" s="392"/>
      <c r="J3" s="393"/>
      <c r="K3" s="770"/>
      <c r="L3" s="770"/>
    </row>
    <row r="4" spans="1:12" s="388" customFormat="1" ht="22.5">
      <c r="A4" s="390" t="s">
        <v>10</v>
      </c>
      <c r="B4" s="394" t="s">
        <v>1</v>
      </c>
      <c r="C4" s="394"/>
      <c r="D4" s="394"/>
      <c r="E4" s="395" t="s">
        <v>119</v>
      </c>
      <c r="F4" s="392"/>
      <c r="G4" s="392"/>
      <c r="H4" s="392"/>
      <c r="I4" s="392"/>
      <c r="J4" s="392"/>
      <c r="K4" s="392"/>
      <c r="L4" s="392"/>
    </row>
    <row r="5" spans="1:12" s="388" customFormat="1" ht="22.5">
      <c r="A5" s="390" t="s">
        <v>10</v>
      </c>
      <c r="B5" s="771" t="s">
        <v>30</v>
      </c>
      <c r="C5" s="771"/>
      <c r="D5" s="771"/>
      <c r="E5" s="771"/>
      <c r="F5" s="771"/>
      <c r="G5" s="771"/>
      <c r="H5" s="771"/>
      <c r="I5" s="396" t="s">
        <v>11</v>
      </c>
      <c r="J5" s="397"/>
      <c r="K5" s="772" t="s">
        <v>12</v>
      </c>
      <c r="L5" s="772"/>
    </row>
    <row r="6" spans="1:12" s="388" customFormat="1" ht="22.5">
      <c r="A6" s="390" t="s">
        <v>10</v>
      </c>
      <c r="B6" s="391" t="s">
        <v>2</v>
      </c>
      <c r="C6" s="392"/>
      <c r="D6" s="392"/>
      <c r="E6" s="392"/>
      <c r="F6" s="773"/>
      <c r="G6" s="773"/>
      <c r="H6" s="773"/>
      <c r="I6" s="773"/>
      <c r="J6" s="773"/>
      <c r="K6" s="774" t="s">
        <v>28</v>
      </c>
      <c r="L6" s="774"/>
    </row>
    <row r="7" spans="1:12" s="388" customFormat="1" ht="23.25" thickBot="1">
      <c r="A7" s="398"/>
      <c r="B7" s="398"/>
      <c r="C7" s="399"/>
      <c r="D7" s="399"/>
      <c r="E7" s="399"/>
      <c r="F7" s="399"/>
      <c r="G7" s="399"/>
      <c r="H7" s="399"/>
      <c r="I7" s="399"/>
      <c r="J7" s="399"/>
      <c r="K7" s="399"/>
      <c r="L7" s="399"/>
    </row>
    <row r="8" spans="1:12" s="388" customFormat="1" ht="21.75" thickTop="1">
      <c r="A8" s="750" t="s">
        <v>3</v>
      </c>
      <c r="B8" s="753" t="s">
        <v>4</v>
      </c>
      <c r="C8" s="754"/>
      <c r="D8" s="754"/>
      <c r="E8" s="754"/>
      <c r="F8" s="754"/>
      <c r="G8" s="754"/>
      <c r="H8" s="754"/>
      <c r="I8" s="375" t="s">
        <v>22</v>
      </c>
      <c r="J8" s="796" t="s">
        <v>159</v>
      </c>
      <c r="K8" s="400" t="s">
        <v>19</v>
      </c>
      <c r="L8" s="750" t="s">
        <v>5</v>
      </c>
    </row>
    <row r="9" spans="1:12" s="388" customFormat="1" ht="21.75" thickBot="1">
      <c r="A9" s="718"/>
      <c r="B9" s="746"/>
      <c r="C9" s="747"/>
      <c r="D9" s="747"/>
      <c r="E9" s="747"/>
      <c r="F9" s="747"/>
      <c r="G9" s="747"/>
      <c r="H9" s="747"/>
      <c r="I9" s="401" t="s">
        <v>20</v>
      </c>
      <c r="J9" s="756"/>
      <c r="K9" s="401" t="s">
        <v>20</v>
      </c>
      <c r="L9" s="718"/>
    </row>
    <row r="10" spans="1:12" s="388" customFormat="1" ht="23.25" thickTop="1">
      <c r="A10" s="404">
        <v>1</v>
      </c>
      <c r="B10" s="775" t="s">
        <v>214</v>
      </c>
      <c r="C10" s="776"/>
      <c r="D10" s="776"/>
      <c r="E10" s="776"/>
      <c r="F10" s="776"/>
      <c r="G10" s="776"/>
      <c r="H10" s="776"/>
      <c r="I10" s="405">
        <f>'ปร.4 ครุภัณฑ์ (ชั้น 9)'!L26</f>
        <v>0</v>
      </c>
      <c r="J10" s="406">
        <v>1.07</v>
      </c>
      <c r="K10" s="405">
        <f>J10*I10</f>
        <v>0</v>
      </c>
      <c r="L10" s="407"/>
    </row>
    <row r="11" spans="1:17" s="388" customFormat="1" ht="22.5">
      <c r="A11" s="411"/>
      <c r="B11" s="777"/>
      <c r="C11" s="772"/>
      <c r="D11" s="772"/>
      <c r="E11" s="772"/>
      <c r="F11" s="772"/>
      <c r="G11" s="772"/>
      <c r="H11" s="772"/>
      <c r="I11" s="412"/>
      <c r="J11" s="413"/>
      <c r="K11" s="412"/>
      <c r="L11" s="414"/>
      <c r="O11" s="402"/>
      <c r="Q11" s="403"/>
    </row>
    <row r="12" spans="1:17" s="388" customFormat="1" ht="22.5">
      <c r="A12" s="411"/>
      <c r="B12" s="778"/>
      <c r="C12" s="779"/>
      <c r="D12" s="779"/>
      <c r="E12" s="779"/>
      <c r="F12" s="779"/>
      <c r="G12" s="779"/>
      <c r="H12" s="779"/>
      <c r="I12" s="416"/>
      <c r="J12" s="413"/>
      <c r="K12" s="412"/>
      <c r="L12" s="414"/>
      <c r="N12" s="435"/>
      <c r="O12" s="408"/>
      <c r="P12" s="409"/>
      <c r="Q12" s="410"/>
    </row>
    <row r="13" spans="1:17" s="388" customFormat="1" ht="22.5">
      <c r="A13" s="411"/>
      <c r="B13" s="780" t="s">
        <v>218</v>
      </c>
      <c r="C13" s="781"/>
      <c r="D13" s="781"/>
      <c r="E13" s="781"/>
      <c r="F13" s="781"/>
      <c r="G13" s="781"/>
      <c r="H13" s="782"/>
      <c r="I13" s="413"/>
      <c r="J13" s="413"/>
      <c r="K13" s="417"/>
      <c r="L13" s="414"/>
      <c r="N13" s="364"/>
      <c r="O13" s="408"/>
      <c r="P13" s="409"/>
      <c r="Q13" s="410"/>
    </row>
    <row r="14" spans="1:17" s="388" customFormat="1" ht="22.5">
      <c r="A14" s="411"/>
      <c r="B14" s="783" t="s">
        <v>219</v>
      </c>
      <c r="C14" s="784"/>
      <c r="D14" s="784"/>
      <c r="E14" s="784"/>
      <c r="F14" s="784"/>
      <c r="G14" s="784"/>
      <c r="H14" s="418"/>
      <c r="I14" s="413"/>
      <c r="J14" s="413"/>
      <c r="K14" s="412"/>
      <c r="L14" s="414"/>
      <c r="O14" s="409"/>
      <c r="Q14" s="403"/>
    </row>
    <row r="15" spans="1:12" s="388" customFormat="1" ht="22.5">
      <c r="A15" s="414"/>
      <c r="B15" s="719" t="s">
        <v>220</v>
      </c>
      <c r="C15" s="720"/>
      <c r="D15" s="720"/>
      <c r="E15" s="720"/>
      <c r="F15" s="720"/>
      <c r="G15" s="720"/>
      <c r="H15" s="419"/>
      <c r="I15" s="413"/>
      <c r="J15" s="413"/>
      <c r="K15" s="412"/>
      <c r="L15" s="414"/>
    </row>
    <row r="16" spans="1:12" s="388" customFormat="1" ht="22.5">
      <c r="A16" s="414"/>
      <c r="B16" s="719" t="s">
        <v>221</v>
      </c>
      <c r="C16" s="720"/>
      <c r="D16" s="720"/>
      <c r="E16" s="720"/>
      <c r="F16" s="720"/>
      <c r="G16" s="720"/>
      <c r="H16" s="419"/>
      <c r="I16" s="413"/>
      <c r="J16" s="413"/>
      <c r="K16" s="412"/>
      <c r="L16" s="414"/>
    </row>
    <row r="17" spans="1:12" s="388" customFormat="1" ht="23.25" thickBot="1">
      <c r="A17" s="420"/>
      <c r="B17" s="785" t="s">
        <v>222</v>
      </c>
      <c r="C17" s="786"/>
      <c r="D17" s="786"/>
      <c r="E17" s="786"/>
      <c r="F17" s="786"/>
      <c r="G17" s="786"/>
      <c r="H17" s="421"/>
      <c r="I17" s="422"/>
      <c r="J17" s="422"/>
      <c r="K17" s="423"/>
      <c r="L17" s="420"/>
    </row>
    <row r="18" spans="1:12" s="388" customFormat="1" ht="23.25" thickTop="1">
      <c r="A18" s="787" t="s">
        <v>21</v>
      </c>
      <c r="B18" s="788"/>
      <c r="C18" s="788"/>
      <c r="D18" s="788"/>
      <c r="E18" s="788"/>
      <c r="F18" s="788"/>
      <c r="G18" s="788"/>
      <c r="H18" s="788"/>
      <c r="I18" s="789"/>
      <c r="J18" s="790"/>
      <c r="K18" s="424">
        <f>SUM(K10:K17)</f>
        <v>0</v>
      </c>
      <c r="L18" s="425"/>
    </row>
    <row r="19" spans="1:12" s="388" customFormat="1" ht="23.25" thickBot="1">
      <c r="A19" s="791" t="str">
        <f>"("&amp;_xlfn.BAHTTEXT(K19)&amp;")"</f>
        <v>(ศูนย์บาทถ้วน)</v>
      </c>
      <c r="B19" s="792"/>
      <c r="C19" s="792"/>
      <c r="D19" s="792"/>
      <c r="E19" s="792"/>
      <c r="F19" s="792"/>
      <c r="G19" s="792"/>
      <c r="H19" s="792"/>
      <c r="I19" s="792"/>
      <c r="J19" s="426" t="s">
        <v>26</v>
      </c>
      <c r="K19" s="427">
        <f>K18</f>
        <v>0</v>
      </c>
      <c r="L19" s="428" t="s">
        <v>9</v>
      </c>
    </row>
    <row r="20" spans="1:12" s="388" customFormat="1" ht="23.25" thickTop="1">
      <c r="A20" s="429"/>
      <c r="B20" s="793"/>
      <c r="C20" s="793"/>
      <c r="D20" s="793"/>
      <c r="E20" s="793"/>
      <c r="F20" s="793"/>
      <c r="G20" s="794"/>
      <c r="H20" s="794"/>
      <c r="I20" s="794"/>
      <c r="J20" s="794"/>
      <c r="K20" s="794"/>
      <c r="L20" s="794"/>
    </row>
    <row r="21" spans="1:12" s="388" customFormat="1" ht="22.5">
      <c r="A21" s="445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</row>
    <row r="22" spans="1:12" s="388" customFormat="1" ht="21.75" customHeight="1">
      <c r="A22" s="429"/>
      <c r="B22" s="793"/>
      <c r="C22" s="793"/>
      <c r="D22" s="793"/>
      <c r="E22" s="793"/>
      <c r="F22" s="793"/>
      <c r="G22" s="445"/>
      <c r="H22" s="445"/>
      <c r="I22" s="445"/>
      <c r="J22" s="793"/>
      <c r="K22" s="793"/>
      <c r="L22" s="793"/>
    </row>
    <row r="23" spans="1:12" s="388" customFormat="1" ht="21.75" customHeight="1">
      <c r="A23" s="429"/>
      <c r="B23" s="794"/>
      <c r="C23" s="794"/>
      <c r="D23" s="794"/>
      <c r="E23" s="794"/>
      <c r="F23" s="794"/>
      <c r="G23" s="794"/>
      <c r="H23" s="794"/>
      <c r="I23" s="794"/>
      <c r="J23" s="794"/>
      <c r="K23" s="794"/>
      <c r="L23" s="794"/>
    </row>
    <row r="24" spans="1:12" s="388" customFormat="1" ht="21.75" customHeight="1">
      <c r="A24" s="429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</row>
    <row r="25" spans="1:12" s="388" customFormat="1" ht="21.75" customHeight="1">
      <c r="A25" s="429"/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</row>
    <row r="26" spans="1:12" s="388" customFormat="1" ht="21.75" customHeight="1">
      <c r="A26" s="429"/>
      <c r="B26" s="793"/>
      <c r="C26" s="793"/>
      <c r="D26" s="793"/>
      <c r="E26" s="793"/>
      <c r="F26" s="793"/>
      <c r="G26" s="794"/>
      <c r="H26" s="794"/>
      <c r="I26" s="794"/>
      <c r="J26" s="794"/>
      <c r="K26" s="794"/>
      <c r="L26" s="794"/>
    </row>
    <row r="27" spans="1:12" s="388" customFormat="1" ht="21.75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</row>
    <row r="28" spans="1:12" s="388" customFormat="1" ht="21.75" customHeight="1">
      <c r="A28" s="429"/>
      <c r="B28" s="793"/>
      <c r="C28" s="793"/>
      <c r="D28" s="793"/>
      <c r="E28" s="793"/>
      <c r="F28" s="793"/>
      <c r="G28" s="794"/>
      <c r="H28" s="794"/>
      <c r="I28" s="794"/>
      <c r="J28" s="795"/>
      <c r="K28" s="795"/>
      <c r="L28" s="795"/>
    </row>
    <row r="29" spans="1:12" s="388" customFormat="1" ht="21.75" customHeight="1">
      <c r="A29" s="432"/>
      <c r="B29" s="794"/>
      <c r="C29" s="794"/>
      <c r="D29" s="794"/>
      <c r="E29" s="794"/>
      <c r="F29" s="794"/>
      <c r="G29" s="794"/>
      <c r="H29" s="794"/>
      <c r="I29" s="794"/>
      <c r="J29" s="795"/>
      <c r="K29" s="795"/>
      <c r="L29" s="795"/>
    </row>
    <row r="30" spans="1:12" s="388" customFormat="1" ht="21.75" customHeight="1">
      <c r="A30" s="432"/>
      <c r="B30" s="430"/>
      <c r="C30" s="430"/>
      <c r="D30" s="430"/>
      <c r="E30" s="430"/>
      <c r="F30" s="430"/>
      <c r="G30" s="430"/>
      <c r="H30" s="430"/>
      <c r="I30" s="430"/>
      <c r="J30" s="431"/>
      <c r="K30" s="431"/>
      <c r="L30" s="431"/>
    </row>
    <row r="31" spans="1:12" s="388" customFormat="1" ht="21.75" customHeight="1">
      <c r="A31" s="433"/>
      <c r="B31" s="793"/>
      <c r="C31" s="793"/>
      <c r="D31" s="793"/>
      <c r="E31" s="793"/>
      <c r="F31" s="793"/>
      <c r="G31" s="794"/>
      <c r="H31" s="794"/>
      <c r="I31" s="794"/>
      <c r="J31" s="795"/>
      <c r="K31" s="795"/>
      <c r="L31" s="795"/>
    </row>
    <row r="32" spans="1:12" s="388" customFormat="1" ht="21.75" customHeight="1">
      <c r="A32" s="433"/>
      <c r="B32" s="794"/>
      <c r="C32" s="794"/>
      <c r="D32" s="794"/>
      <c r="E32" s="794"/>
      <c r="F32" s="794"/>
      <c r="G32" s="794"/>
      <c r="H32" s="794"/>
      <c r="I32" s="794"/>
      <c r="J32" s="795"/>
      <c r="K32" s="795"/>
      <c r="L32" s="795"/>
    </row>
  </sheetData>
  <sheetProtection/>
  <mergeCells count="47">
    <mergeCell ref="B32:F32"/>
    <mergeCell ref="G32:I32"/>
    <mergeCell ref="J32:L32"/>
    <mergeCell ref="B29:F29"/>
    <mergeCell ref="G29:I29"/>
    <mergeCell ref="J29:L29"/>
    <mergeCell ref="B31:F31"/>
    <mergeCell ref="G31:I31"/>
    <mergeCell ref="J31:L31"/>
    <mergeCell ref="B26:F26"/>
    <mergeCell ref="G26:I26"/>
    <mergeCell ref="J26:L26"/>
    <mergeCell ref="B28:F28"/>
    <mergeCell ref="G28:I28"/>
    <mergeCell ref="J28:L28"/>
    <mergeCell ref="B23:F23"/>
    <mergeCell ref="G23:I23"/>
    <mergeCell ref="J23:L23"/>
    <mergeCell ref="J25:L25"/>
    <mergeCell ref="B25:I25"/>
    <mergeCell ref="B22:F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F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4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8.7109375" style="371" customWidth="1"/>
    <col min="2" max="2" width="1.28515625" style="371" customWidth="1"/>
    <col min="3" max="3" width="4.140625" style="371" customWidth="1"/>
    <col min="4" max="4" width="8.28125" style="371" customWidth="1"/>
    <col min="5" max="5" width="16.00390625" style="371" customWidth="1"/>
    <col min="6" max="6" width="10.140625" style="371" customWidth="1"/>
    <col min="7" max="7" width="4.00390625" style="371" customWidth="1"/>
    <col min="8" max="8" width="6.00390625" style="448" customWidth="1"/>
    <col min="9" max="9" width="8.421875" style="448" customWidth="1"/>
    <col min="10" max="10" width="8.00390625" style="448" customWidth="1"/>
    <col min="11" max="11" width="14.28125" style="371" customWidth="1"/>
    <col min="12" max="13" width="9.140625" style="374" customWidth="1"/>
    <col min="14" max="14" width="20.57421875" style="374" bestFit="1" customWidth="1"/>
    <col min="15" max="16" width="21.7109375" style="374" bestFit="1" customWidth="1"/>
    <col min="17" max="17" width="12.8515625" style="374" bestFit="1" customWidth="1"/>
    <col min="18" max="16384" width="9.140625" style="374" customWidth="1"/>
  </cols>
  <sheetData>
    <row r="1" spans="1:11" ht="21">
      <c r="A1" s="722" t="s">
        <v>56</v>
      </c>
      <c r="B1" s="722"/>
      <c r="C1" s="722"/>
      <c r="D1" s="722"/>
      <c r="E1" s="722"/>
      <c r="F1" s="722"/>
      <c r="G1" s="722"/>
      <c r="H1" s="722"/>
      <c r="I1" s="722"/>
      <c r="J1" s="722"/>
      <c r="K1" s="436" t="s">
        <v>45</v>
      </c>
    </row>
    <row r="2" spans="1:11" ht="21">
      <c r="A2" s="768" t="s">
        <v>29</v>
      </c>
      <c r="B2" s="768"/>
      <c r="C2" s="768"/>
      <c r="D2" s="769" t="s">
        <v>165</v>
      </c>
      <c r="E2" s="769"/>
      <c r="F2" s="769"/>
      <c r="G2" s="769"/>
      <c r="H2" s="769"/>
      <c r="I2" s="769"/>
      <c r="J2" s="769"/>
      <c r="K2" s="769"/>
    </row>
    <row r="3" spans="1:11" ht="21">
      <c r="A3" s="771" t="s">
        <v>0</v>
      </c>
      <c r="B3" s="771"/>
      <c r="C3" s="771"/>
      <c r="D3" s="772" t="s">
        <v>119</v>
      </c>
      <c r="E3" s="772"/>
      <c r="F3" s="772"/>
      <c r="G3" s="797"/>
      <c r="H3" s="797"/>
      <c r="I3" s="772"/>
      <c r="J3" s="772"/>
      <c r="K3" s="772"/>
    </row>
    <row r="4" spans="1:11" ht="21">
      <c r="A4" s="771" t="s">
        <v>1</v>
      </c>
      <c r="B4" s="771"/>
      <c r="C4" s="392"/>
      <c r="D4" s="437" t="s">
        <v>119</v>
      </c>
      <c r="E4" s="392"/>
      <c r="F4" s="392"/>
      <c r="G4" s="392"/>
      <c r="H4" s="392"/>
      <c r="I4" s="392"/>
      <c r="J4" s="392"/>
      <c r="K4" s="392"/>
    </row>
    <row r="5" spans="1:11" ht="21">
      <c r="A5" s="391" t="s">
        <v>184</v>
      </c>
      <c r="B5" s="391"/>
      <c r="C5" s="392"/>
      <c r="D5" s="437" t="s">
        <v>185</v>
      </c>
      <c r="E5" s="392"/>
      <c r="F5" s="438"/>
      <c r="G5" s="392" t="s">
        <v>186</v>
      </c>
      <c r="H5" s="392"/>
      <c r="I5" s="397">
        <v>1</v>
      </c>
      <c r="J5" s="392"/>
      <c r="K5" s="438" t="s">
        <v>124</v>
      </c>
    </row>
    <row r="6" spans="1:11" ht="21">
      <c r="A6" s="772" t="s">
        <v>223</v>
      </c>
      <c r="B6" s="772"/>
      <c r="C6" s="772"/>
      <c r="D6" s="772"/>
      <c r="E6" s="772"/>
      <c r="F6" s="415"/>
      <c r="G6" s="772" t="s">
        <v>11</v>
      </c>
      <c r="H6" s="772"/>
      <c r="I6" s="462"/>
      <c r="J6" s="463"/>
      <c r="K6" s="438" t="s">
        <v>12</v>
      </c>
    </row>
    <row r="7" spans="1:11" ht="21">
      <c r="A7" s="772" t="s">
        <v>2</v>
      </c>
      <c r="B7" s="772"/>
      <c r="C7" s="772"/>
      <c r="D7" s="772"/>
      <c r="E7" s="439"/>
      <c r="F7" s="438"/>
      <c r="G7" s="772"/>
      <c r="H7" s="772"/>
      <c r="I7" s="772"/>
      <c r="J7" s="774"/>
      <c r="K7" s="774"/>
    </row>
    <row r="8" spans="1:11" ht="21.75" thickBot="1">
      <c r="A8" s="798"/>
      <c r="B8" s="798"/>
      <c r="C8" s="798"/>
      <c r="D8" s="798"/>
      <c r="E8" s="798"/>
      <c r="F8" s="798"/>
      <c r="G8" s="798"/>
      <c r="H8" s="798"/>
      <c r="I8" s="798"/>
      <c r="J8" s="798"/>
      <c r="K8" s="798"/>
    </row>
    <row r="9" spans="1:11" ht="21.75" customHeight="1" thickTop="1">
      <c r="A9" s="799" t="s">
        <v>3</v>
      </c>
      <c r="B9" s="753" t="s">
        <v>4</v>
      </c>
      <c r="C9" s="754"/>
      <c r="D9" s="754"/>
      <c r="E9" s="754"/>
      <c r="F9" s="754"/>
      <c r="G9" s="755"/>
      <c r="H9" s="800" t="s">
        <v>19</v>
      </c>
      <c r="I9" s="801"/>
      <c r="J9" s="802"/>
      <c r="K9" s="799" t="s">
        <v>5</v>
      </c>
    </row>
    <row r="10" spans="1:16" ht="21.75" customHeight="1" thickBot="1">
      <c r="A10" s="738"/>
      <c r="B10" s="746"/>
      <c r="C10" s="747"/>
      <c r="D10" s="747"/>
      <c r="E10" s="747"/>
      <c r="F10" s="747"/>
      <c r="G10" s="756"/>
      <c r="H10" s="803" t="s">
        <v>20</v>
      </c>
      <c r="I10" s="804"/>
      <c r="J10" s="805"/>
      <c r="K10" s="738"/>
      <c r="M10" s="388"/>
      <c r="N10" s="388"/>
      <c r="O10" s="388"/>
      <c r="P10" s="388"/>
    </row>
    <row r="11" spans="1:17" ht="23.25" thickTop="1">
      <c r="A11" s="407"/>
      <c r="B11" s="806"/>
      <c r="C11" s="807"/>
      <c r="D11" s="807"/>
      <c r="E11" s="807"/>
      <c r="F11" s="807"/>
      <c r="G11" s="808"/>
      <c r="H11" s="809"/>
      <c r="I11" s="810"/>
      <c r="J11" s="811"/>
      <c r="K11" s="407"/>
      <c r="M11" s="388"/>
      <c r="N11" s="402"/>
      <c r="O11" s="403"/>
      <c r="P11" s="403"/>
      <c r="Q11" s="440"/>
    </row>
    <row r="12" spans="1:17" ht="22.5">
      <c r="A12" s="411">
        <f>A11+1</f>
        <v>1</v>
      </c>
      <c r="B12" s="777" t="s">
        <v>187</v>
      </c>
      <c r="C12" s="772"/>
      <c r="D12" s="772"/>
      <c r="E12" s="772"/>
      <c r="F12" s="772"/>
      <c r="G12" s="812"/>
      <c r="H12" s="813">
        <f>'ปร.5 ปรับปรุง (ชั้น9)'!K10</f>
        <v>0</v>
      </c>
      <c r="I12" s="814"/>
      <c r="J12" s="815"/>
      <c r="K12" s="414"/>
      <c r="M12" s="388"/>
      <c r="N12" s="409"/>
      <c r="O12" s="403"/>
      <c r="P12" s="410"/>
      <c r="Q12" s="440"/>
    </row>
    <row r="13" spans="1:17" ht="22.5">
      <c r="A13" s="411">
        <v>2</v>
      </c>
      <c r="B13" s="777" t="s">
        <v>188</v>
      </c>
      <c r="C13" s="772"/>
      <c r="D13" s="772"/>
      <c r="E13" s="772"/>
      <c r="F13" s="772"/>
      <c r="G13" s="812"/>
      <c r="H13" s="813">
        <f>'ปร.5 ครุภัณฑ์ (ชั้น9)'!K10</f>
        <v>0</v>
      </c>
      <c r="I13" s="814"/>
      <c r="J13" s="815"/>
      <c r="K13" s="414"/>
      <c r="M13" s="364"/>
      <c r="N13" s="408"/>
      <c r="O13" s="409"/>
      <c r="P13" s="410"/>
      <c r="Q13" s="440"/>
    </row>
    <row r="14" spans="1:16" ht="22.5">
      <c r="A14" s="411"/>
      <c r="B14" s="777"/>
      <c r="C14" s="772"/>
      <c r="D14" s="772"/>
      <c r="E14" s="772"/>
      <c r="F14" s="772"/>
      <c r="G14" s="812"/>
      <c r="H14" s="813"/>
      <c r="I14" s="814"/>
      <c r="J14" s="815"/>
      <c r="K14" s="414"/>
      <c r="P14" s="403"/>
    </row>
    <row r="15" spans="1:11" ht="21">
      <c r="A15" s="411"/>
      <c r="B15" s="816"/>
      <c r="C15" s="817"/>
      <c r="D15" s="817"/>
      <c r="E15" s="817"/>
      <c r="F15" s="817"/>
      <c r="G15" s="818"/>
      <c r="H15" s="813"/>
      <c r="I15" s="814"/>
      <c r="J15" s="815"/>
      <c r="K15" s="414"/>
    </row>
    <row r="16" spans="1:11" ht="21">
      <c r="A16" s="411"/>
      <c r="B16" s="816"/>
      <c r="C16" s="817"/>
      <c r="D16" s="817"/>
      <c r="E16" s="817"/>
      <c r="F16" s="817"/>
      <c r="G16" s="818"/>
      <c r="H16" s="813"/>
      <c r="I16" s="814"/>
      <c r="J16" s="815"/>
      <c r="K16" s="414"/>
    </row>
    <row r="17" spans="1:11" ht="21">
      <c r="A17" s="411"/>
      <c r="B17" s="816"/>
      <c r="C17" s="817"/>
      <c r="D17" s="817"/>
      <c r="E17" s="817"/>
      <c r="F17" s="817"/>
      <c r="G17" s="818"/>
      <c r="H17" s="813"/>
      <c r="I17" s="814"/>
      <c r="J17" s="815"/>
      <c r="K17" s="414"/>
    </row>
    <row r="18" spans="1:11" ht="21">
      <c r="A18" s="411"/>
      <c r="B18" s="816"/>
      <c r="C18" s="817"/>
      <c r="D18" s="817"/>
      <c r="E18" s="817"/>
      <c r="F18" s="817"/>
      <c r="G18" s="818"/>
      <c r="H18" s="813"/>
      <c r="I18" s="814"/>
      <c r="J18" s="815"/>
      <c r="K18" s="414"/>
    </row>
    <row r="19" spans="1:11" ht="21">
      <c r="A19" s="411"/>
      <c r="B19" s="816"/>
      <c r="C19" s="817"/>
      <c r="D19" s="817"/>
      <c r="E19" s="817"/>
      <c r="F19" s="817"/>
      <c r="G19" s="818"/>
      <c r="H19" s="813"/>
      <c r="I19" s="814"/>
      <c r="J19" s="815"/>
      <c r="K19" s="414"/>
    </row>
    <row r="20" spans="1:11" ht="21.75" thickBot="1">
      <c r="A20" s="441"/>
      <c r="B20" s="820"/>
      <c r="C20" s="821"/>
      <c r="D20" s="821"/>
      <c r="E20" s="821"/>
      <c r="F20" s="821"/>
      <c r="G20" s="822"/>
      <c r="H20" s="823">
        <f>SUM(H12:H19)</f>
        <v>0</v>
      </c>
      <c r="I20" s="824"/>
      <c r="J20" s="825"/>
      <c r="K20" s="420"/>
    </row>
    <row r="21" spans="1:14" ht="22.5" thickBot="1" thickTop="1">
      <c r="A21" s="717" t="s">
        <v>6</v>
      </c>
      <c r="B21" s="826" t="s">
        <v>8</v>
      </c>
      <c r="C21" s="827"/>
      <c r="D21" s="827"/>
      <c r="E21" s="827"/>
      <c r="F21" s="827"/>
      <c r="G21" s="828"/>
      <c r="H21" s="823">
        <f>SUM(H12:H19)</f>
        <v>0</v>
      </c>
      <c r="I21" s="824"/>
      <c r="J21" s="825"/>
      <c r="K21" s="442"/>
      <c r="N21" s="457"/>
    </row>
    <row r="22" spans="1:11" ht="22.5" thickBot="1" thickTop="1">
      <c r="A22" s="718"/>
      <c r="B22" s="829" t="str">
        <f>"("&amp;_xlfn.BAHTTEXT(H21)&amp;")"</f>
        <v>(ศูนย์บาทถ้วน)</v>
      </c>
      <c r="C22" s="830"/>
      <c r="D22" s="830"/>
      <c r="E22" s="830"/>
      <c r="F22" s="830"/>
      <c r="G22" s="830"/>
      <c r="H22" s="830"/>
      <c r="I22" s="830"/>
      <c r="J22" s="830"/>
      <c r="K22" s="443"/>
    </row>
    <row r="23" spans="1:11" ht="21.75" thickTop="1">
      <c r="A23" s="444"/>
      <c r="B23" s="819"/>
      <c r="C23" s="819"/>
      <c r="D23" s="819"/>
      <c r="E23" s="794"/>
      <c r="F23" s="794"/>
      <c r="G23" s="430"/>
      <c r="H23" s="445"/>
      <c r="I23" s="445"/>
      <c r="J23" s="445"/>
      <c r="K23" s="445"/>
    </row>
    <row r="24" spans="1:12" ht="21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</row>
    <row r="25" spans="1:12" ht="21">
      <c r="A25" s="429"/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</row>
    <row r="26" spans="1:12" ht="21">
      <c r="A26" s="429"/>
      <c r="B26" s="794"/>
      <c r="C26" s="794"/>
      <c r="D26" s="794"/>
      <c r="E26" s="794"/>
      <c r="F26" s="794"/>
      <c r="G26" s="794"/>
      <c r="H26" s="794"/>
      <c r="I26" s="794"/>
      <c r="J26" s="794"/>
      <c r="K26" s="794"/>
      <c r="L26" s="794"/>
    </row>
    <row r="27" spans="1:12" ht="2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</row>
    <row r="28" spans="1:12" ht="21">
      <c r="A28" s="429"/>
      <c r="B28" s="793"/>
      <c r="C28" s="793"/>
      <c r="D28" s="793"/>
      <c r="E28" s="793"/>
      <c r="F28" s="793"/>
      <c r="G28" s="793"/>
      <c r="H28" s="793"/>
      <c r="I28" s="793"/>
      <c r="J28" s="793"/>
      <c r="K28" s="793"/>
      <c r="L28" s="793"/>
    </row>
    <row r="29" spans="1:12" ht="21">
      <c r="A29" s="429"/>
      <c r="B29" s="793"/>
      <c r="C29" s="793"/>
      <c r="D29" s="793"/>
      <c r="E29" s="793"/>
      <c r="F29" s="793"/>
      <c r="G29" s="794"/>
      <c r="H29" s="794"/>
      <c r="I29" s="794"/>
      <c r="J29" s="794"/>
      <c r="K29" s="794"/>
      <c r="L29" s="794"/>
    </row>
    <row r="30" spans="1:11" ht="21">
      <c r="A30" s="793"/>
      <c r="B30" s="793"/>
      <c r="C30" s="793"/>
      <c r="D30" s="793"/>
      <c r="E30" s="794"/>
      <c r="F30" s="794"/>
      <c r="G30" s="431"/>
      <c r="H30" s="431"/>
      <c r="I30" s="431"/>
      <c r="J30" s="431"/>
      <c r="K30" s="431"/>
    </row>
    <row r="31" spans="1:11" ht="21">
      <c r="A31" s="429"/>
      <c r="B31" s="794"/>
      <c r="C31" s="794"/>
      <c r="D31" s="794"/>
      <c r="E31" s="831"/>
      <c r="F31" s="831"/>
      <c r="G31" s="431"/>
      <c r="H31" s="431"/>
      <c r="I31" s="431"/>
      <c r="J31" s="447"/>
      <c r="K31" s="447"/>
    </row>
    <row r="32" spans="1:11" ht="21">
      <c r="A32" s="429"/>
      <c r="B32" s="430"/>
      <c r="C32" s="430"/>
      <c r="D32" s="430"/>
      <c r="E32" s="446"/>
      <c r="F32" s="446"/>
      <c r="G32" s="431"/>
      <c r="H32" s="431"/>
      <c r="I32" s="431"/>
      <c r="J32" s="447"/>
      <c r="K32" s="447"/>
    </row>
    <row r="33" spans="1:11" ht="21">
      <c r="A33" s="793"/>
      <c r="B33" s="793"/>
      <c r="C33" s="793"/>
      <c r="D33" s="793"/>
      <c r="E33" s="794"/>
      <c r="F33" s="794"/>
      <c r="G33" s="431"/>
      <c r="H33" s="431"/>
      <c r="I33" s="431"/>
      <c r="J33" s="431"/>
      <c r="K33" s="431"/>
    </row>
    <row r="34" spans="1:11" ht="21">
      <c r="A34" s="429"/>
      <c r="B34" s="794"/>
      <c r="C34" s="794"/>
      <c r="D34" s="794"/>
      <c r="E34" s="831"/>
      <c r="F34" s="831"/>
      <c r="G34" s="431"/>
      <c r="H34" s="431"/>
      <c r="I34" s="431"/>
      <c r="J34" s="447"/>
      <c r="K34" s="447"/>
    </row>
  </sheetData>
  <sheetProtection/>
  <mergeCells count="63">
    <mergeCell ref="B29:F29"/>
    <mergeCell ref="G29:I29"/>
    <mergeCell ref="J29:L29"/>
    <mergeCell ref="G25:L25"/>
    <mergeCell ref="B26:F26"/>
    <mergeCell ref="G26:I26"/>
    <mergeCell ref="J26:L26"/>
    <mergeCell ref="B28:I28"/>
    <mergeCell ref="J28:L28"/>
    <mergeCell ref="A33:D33"/>
    <mergeCell ref="E33:F33"/>
    <mergeCell ref="B34:D34"/>
    <mergeCell ref="E34:F34"/>
    <mergeCell ref="A30:D30"/>
    <mergeCell ref="E30:F30"/>
    <mergeCell ref="B31:D31"/>
    <mergeCell ref="E31:F31"/>
    <mergeCell ref="B23:D23"/>
    <mergeCell ref="E23:F23"/>
    <mergeCell ref="B25:F25"/>
    <mergeCell ref="B20:G20"/>
    <mergeCell ref="H20:J20"/>
    <mergeCell ref="A21:A22"/>
    <mergeCell ref="B21:G21"/>
    <mergeCell ref="H21:J21"/>
    <mergeCell ref="B22:J22"/>
    <mergeCell ref="B17:G17"/>
    <mergeCell ref="H17:J17"/>
    <mergeCell ref="B18:G18"/>
    <mergeCell ref="H18:J18"/>
    <mergeCell ref="B19:G19"/>
    <mergeCell ref="H19:J19"/>
    <mergeCell ref="B14:G14"/>
    <mergeCell ref="H14:J14"/>
    <mergeCell ref="B15:G15"/>
    <mergeCell ref="H15:J15"/>
    <mergeCell ref="B16:G16"/>
    <mergeCell ref="H16:J16"/>
    <mergeCell ref="B11:G11"/>
    <mergeCell ref="H11:J11"/>
    <mergeCell ref="B12:G12"/>
    <mergeCell ref="H12:J12"/>
    <mergeCell ref="B13:G13"/>
    <mergeCell ref="H13:J13"/>
    <mergeCell ref="A8:K8"/>
    <mergeCell ref="A9:A10"/>
    <mergeCell ref="B9:G10"/>
    <mergeCell ref="H9:J9"/>
    <mergeCell ref="K9:K10"/>
    <mergeCell ref="H10:J10"/>
    <mergeCell ref="A4:B4"/>
    <mergeCell ref="A6:E6"/>
    <mergeCell ref="G6:H6"/>
    <mergeCell ref="A7:D7"/>
    <mergeCell ref="G7:I7"/>
    <mergeCell ref="J7:K7"/>
    <mergeCell ref="A1:J1"/>
    <mergeCell ref="A2:C2"/>
    <mergeCell ref="D2:K2"/>
    <mergeCell ref="A3:C3"/>
    <mergeCell ref="D3:F3"/>
    <mergeCell ref="G3:H3"/>
    <mergeCell ref="I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="80" zoomScaleNormal="80" zoomScalePageLayoutView="0" workbookViewId="0" topLeftCell="A1">
      <selection activeCell="H15" sqref="H15:J15"/>
    </sheetView>
  </sheetViews>
  <sheetFormatPr defaultColWidth="10.28125" defaultRowHeight="12.75"/>
  <cols>
    <col min="1" max="1" width="9.140625" style="136" customWidth="1"/>
    <col min="2" max="2" width="4.140625" style="136" customWidth="1"/>
    <col min="3" max="3" width="7.7109375" style="136" customWidth="1"/>
    <col min="4" max="4" width="4.140625" style="136" customWidth="1"/>
    <col min="5" max="5" width="11.8515625" style="136" customWidth="1"/>
    <col min="6" max="6" width="5.28125" style="136" customWidth="1"/>
    <col min="7" max="7" width="17.421875" style="136" customWidth="1"/>
    <col min="8" max="8" width="3.140625" style="136" customWidth="1"/>
    <col min="9" max="9" width="12.7109375" style="136" customWidth="1"/>
    <col min="10" max="10" width="7.57421875" style="196" customWidth="1"/>
    <col min="11" max="11" width="8.00390625" style="136" customWidth="1"/>
    <col min="12" max="12" width="8.28125" style="136" customWidth="1"/>
    <col min="13" max="13" width="12.8515625" style="136" hidden="1" customWidth="1"/>
    <col min="14" max="15" width="10.28125" style="136" hidden="1" customWidth="1"/>
    <col min="16" max="16" width="16.421875" style="136" hidden="1" customWidth="1"/>
    <col min="17" max="20" width="10.28125" style="136" hidden="1" customWidth="1"/>
    <col min="21" max="21" width="23.00390625" style="137" hidden="1" customWidth="1"/>
    <col min="22" max="23" width="10.28125" style="136" hidden="1" customWidth="1"/>
    <col min="24" max="24" width="23.140625" style="136" hidden="1" customWidth="1"/>
    <col min="25" max="25" width="16.421875" style="136" hidden="1" customWidth="1"/>
    <col min="26" max="26" width="0.2890625" style="136" hidden="1" customWidth="1"/>
    <col min="27" max="27" width="10.28125" style="136" hidden="1" customWidth="1"/>
    <col min="28" max="29" width="10.28125" style="136" customWidth="1"/>
    <col min="30" max="16384" width="10.28125" style="136" customWidth="1"/>
  </cols>
  <sheetData>
    <row r="1" spans="1:15" ht="30" customHeight="1">
      <c r="A1" s="485" t="s">
        <v>61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135"/>
      <c r="N1" s="135"/>
      <c r="O1" s="135"/>
    </row>
    <row r="2" spans="1:21" s="326" customFormat="1" ht="9.75" customHeight="1" thickBo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324"/>
      <c r="N2" s="325"/>
      <c r="O2" s="324"/>
      <c r="Q2" s="327"/>
      <c r="U2" s="138"/>
    </row>
    <row r="3" spans="1:12" ht="21.75" customHeight="1">
      <c r="A3" s="487" t="s">
        <v>62</v>
      </c>
      <c r="B3" s="488"/>
      <c r="C3" s="488"/>
      <c r="D3" s="488"/>
      <c r="E3" s="488"/>
      <c r="F3" s="488"/>
      <c r="G3" s="488"/>
      <c r="H3" s="488"/>
      <c r="I3" s="488"/>
      <c r="J3" s="488"/>
      <c r="K3" s="139" t="s">
        <v>63</v>
      </c>
      <c r="L3" s="491" t="s">
        <v>64</v>
      </c>
    </row>
    <row r="4" spans="1:25" ht="21.75" customHeight="1" thickBot="1">
      <c r="A4" s="489"/>
      <c r="B4" s="490"/>
      <c r="C4" s="490"/>
      <c r="D4" s="490"/>
      <c r="E4" s="490"/>
      <c r="F4" s="490"/>
      <c r="G4" s="490"/>
      <c r="H4" s="490"/>
      <c r="I4" s="490"/>
      <c r="J4" s="490"/>
      <c r="K4" s="140" t="s">
        <v>65</v>
      </c>
      <c r="L4" s="492"/>
      <c r="U4" s="137">
        <v>0</v>
      </c>
      <c r="V4" s="136">
        <v>1.3074</v>
      </c>
      <c r="X4" s="136">
        <v>0</v>
      </c>
      <c r="Y4" s="137">
        <v>500000</v>
      </c>
    </row>
    <row r="5" spans="1:25" ht="23.25">
      <c r="A5" s="493"/>
      <c r="B5" s="495" t="s">
        <v>66</v>
      </c>
      <c r="C5" s="495"/>
      <c r="D5" s="495"/>
      <c r="E5" s="495"/>
      <c r="F5" s="495"/>
      <c r="G5" s="495"/>
      <c r="H5" s="495"/>
      <c r="I5" s="495"/>
      <c r="J5" s="141">
        <v>0</v>
      </c>
      <c r="K5" s="142" t="s">
        <v>67</v>
      </c>
      <c r="L5" s="143">
        <f aca="true" t="shared" si="0" ref="L5:L28">V5</f>
        <v>1.3074</v>
      </c>
      <c r="P5" s="136">
        <v>500000</v>
      </c>
      <c r="Q5" s="144"/>
      <c r="U5" s="145">
        <v>500000</v>
      </c>
      <c r="V5" s="146">
        <f>+'[1]Sheet1'!H6</f>
        <v>1.3074</v>
      </c>
      <c r="X5" s="145">
        <v>500000</v>
      </c>
      <c r="Y5" s="147">
        <v>1000000</v>
      </c>
    </row>
    <row r="6" spans="1:25" ht="23.25">
      <c r="A6" s="493"/>
      <c r="B6" s="495" t="s">
        <v>68</v>
      </c>
      <c r="C6" s="495"/>
      <c r="D6" s="495"/>
      <c r="E6" s="495"/>
      <c r="F6" s="495"/>
      <c r="G6" s="495"/>
      <c r="H6" s="495"/>
      <c r="I6" s="495"/>
      <c r="J6" s="141">
        <v>0</v>
      </c>
      <c r="K6" s="148">
        <v>1</v>
      </c>
      <c r="L6" s="149">
        <f t="shared" si="0"/>
        <v>1.305</v>
      </c>
      <c r="U6" s="147">
        <v>1000000</v>
      </c>
      <c r="V6" s="150">
        <f>+'[1]Sheet1'!H7</f>
        <v>1.305</v>
      </c>
      <c r="X6" s="147">
        <v>1000000</v>
      </c>
      <c r="Y6" s="147">
        <v>2000000</v>
      </c>
    </row>
    <row r="7" spans="1:25" s="151" customFormat="1" ht="23.25">
      <c r="A7" s="493"/>
      <c r="B7" s="495" t="s">
        <v>69</v>
      </c>
      <c r="C7" s="495"/>
      <c r="D7" s="495"/>
      <c r="E7" s="495"/>
      <c r="F7" s="495"/>
      <c r="G7" s="495"/>
      <c r="H7" s="495"/>
      <c r="I7" s="495"/>
      <c r="J7" s="141">
        <v>0.06</v>
      </c>
      <c r="K7" s="148">
        <v>2</v>
      </c>
      <c r="L7" s="143">
        <f t="shared" si="0"/>
        <v>1.3035</v>
      </c>
      <c r="N7" s="136" t="s">
        <v>70</v>
      </c>
      <c r="O7" s="152"/>
      <c r="P7" s="152">
        <f>P5</f>
        <v>500000</v>
      </c>
      <c r="Q7" s="136"/>
      <c r="S7" s="328"/>
      <c r="U7" s="147">
        <v>2000000</v>
      </c>
      <c r="V7" s="146">
        <f>+'[1]Sheet1'!H8</f>
        <v>1.3035</v>
      </c>
      <c r="X7" s="147">
        <v>2000000</v>
      </c>
      <c r="Y7" s="147">
        <v>5000000</v>
      </c>
    </row>
    <row r="8" spans="1:25" s="151" customFormat="1" ht="23.25">
      <c r="A8" s="494"/>
      <c r="B8" s="496" t="s">
        <v>71</v>
      </c>
      <c r="C8" s="496"/>
      <c r="D8" s="496"/>
      <c r="E8" s="496"/>
      <c r="F8" s="496"/>
      <c r="G8" s="496"/>
      <c r="H8" s="496"/>
      <c r="I8" s="496"/>
      <c r="J8" s="141">
        <v>0.07</v>
      </c>
      <c r="K8" s="148">
        <v>5</v>
      </c>
      <c r="L8" s="143">
        <f t="shared" si="0"/>
        <v>1.3003</v>
      </c>
      <c r="N8" s="136" t="s">
        <v>72</v>
      </c>
      <c r="P8" s="153">
        <f>VLOOKUP(H14,U4:V28,1)</f>
        <v>0</v>
      </c>
      <c r="Q8" s="136" t="s">
        <v>73</v>
      </c>
      <c r="R8" s="154">
        <f>VLOOKUP(H15,U4:V28,2)</f>
        <v>1.3074</v>
      </c>
      <c r="U8" s="147">
        <v>5000000</v>
      </c>
      <c r="V8" s="150">
        <f>+'[1]Sheet1'!H9</f>
        <v>1.3003</v>
      </c>
      <c r="X8" s="147">
        <v>5000000</v>
      </c>
      <c r="Y8" s="155">
        <v>10000000</v>
      </c>
    </row>
    <row r="9" spans="1:25" s="151" customFormat="1" ht="21.75" customHeight="1">
      <c r="A9" s="497" t="s">
        <v>74</v>
      </c>
      <c r="B9" s="498"/>
      <c r="C9" s="498"/>
      <c r="D9" s="498"/>
      <c r="E9" s="498"/>
      <c r="F9" s="498"/>
      <c r="G9" s="498"/>
      <c r="H9" s="498"/>
      <c r="I9" s="498"/>
      <c r="J9" s="499"/>
      <c r="K9" s="156">
        <v>10</v>
      </c>
      <c r="L9" s="143">
        <f t="shared" si="0"/>
        <v>1.2943</v>
      </c>
      <c r="N9" s="136" t="s">
        <v>75</v>
      </c>
      <c r="P9" s="153">
        <f>VLOOKUP(P8,X4:Y28,2)</f>
        <v>500000</v>
      </c>
      <c r="Q9" s="136" t="s">
        <v>76</v>
      </c>
      <c r="R9" s="151">
        <f>VLOOKUP(H16,U4:V28,2)</f>
        <v>1.3074</v>
      </c>
      <c r="U9" s="155">
        <v>10000000</v>
      </c>
      <c r="V9" s="146">
        <f>+'[1]Sheet1'!H10</f>
        <v>1.2943</v>
      </c>
      <c r="X9" s="155">
        <v>10000000</v>
      </c>
      <c r="Y9" s="155">
        <v>15000000</v>
      </c>
    </row>
    <row r="10" spans="1:25" s="151" customFormat="1" ht="21.75" customHeight="1">
      <c r="A10" s="500"/>
      <c r="B10" s="501"/>
      <c r="C10" s="501"/>
      <c r="D10" s="501"/>
      <c r="E10" s="501"/>
      <c r="F10" s="501"/>
      <c r="G10" s="501"/>
      <c r="H10" s="501"/>
      <c r="I10" s="501"/>
      <c r="J10" s="502"/>
      <c r="K10" s="156">
        <v>15</v>
      </c>
      <c r="L10" s="143">
        <f t="shared" si="0"/>
        <v>1.2594</v>
      </c>
      <c r="N10" s="136"/>
      <c r="Q10" s="136"/>
      <c r="U10" s="155">
        <v>15000000</v>
      </c>
      <c r="V10" s="150">
        <f>+'[1]Sheet1'!H11</f>
        <v>1.2594</v>
      </c>
      <c r="X10" s="155">
        <v>15000000</v>
      </c>
      <c r="Y10" s="147">
        <v>20000000</v>
      </c>
    </row>
    <row r="11" spans="1:25" s="151" customFormat="1" ht="21.75" customHeight="1">
      <c r="A11" s="503" t="s">
        <v>77</v>
      </c>
      <c r="B11" s="504"/>
      <c r="C11" s="504"/>
      <c r="D11" s="504"/>
      <c r="E11" s="509" t="s">
        <v>78</v>
      </c>
      <c r="F11" s="512" t="s">
        <v>79</v>
      </c>
      <c r="G11" s="504"/>
      <c r="H11" s="504"/>
      <c r="I11" s="509" t="s">
        <v>80</v>
      </c>
      <c r="J11" s="513"/>
      <c r="K11" s="148">
        <v>20</v>
      </c>
      <c r="L11" s="143">
        <f t="shared" si="0"/>
        <v>1.2518</v>
      </c>
      <c r="N11" s="136"/>
      <c r="Q11" s="136"/>
      <c r="U11" s="147">
        <v>20000000</v>
      </c>
      <c r="V11" s="146">
        <f>+'[1]Sheet1'!H12</f>
        <v>1.2518</v>
      </c>
      <c r="X11" s="147">
        <v>20000000</v>
      </c>
      <c r="Y11" s="147">
        <v>25000000</v>
      </c>
    </row>
    <row r="12" spans="1:25" s="151" customFormat="1" ht="21" customHeight="1">
      <c r="A12" s="505"/>
      <c r="B12" s="506"/>
      <c r="C12" s="506"/>
      <c r="D12" s="506"/>
      <c r="E12" s="510"/>
      <c r="F12" s="508"/>
      <c r="G12" s="508"/>
      <c r="H12" s="508"/>
      <c r="I12" s="510"/>
      <c r="J12" s="514"/>
      <c r="K12" s="148">
        <v>25</v>
      </c>
      <c r="L12" s="143">
        <f t="shared" si="0"/>
        <v>1.2248</v>
      </c>
      <c r="N12" s="136"/>
      <c r="Q12" s="136" t="s">
        <v>28</v>
      </c>
      <c r="U12" s="147">
        <v>25000000</v>
      </c>
      <c r="V12" s="150">
        <f>+'[1]Sheet1'!H13</f>
        <v>1.2248</v>
      </c>
      <c r="X12" s="147">
        <v>25000000</v>
      </c>
      <c r="Y12" s="147">
        <v>30000000</v>
      </c>
    </row>
    <row r="13" spans="1:25" s="151" customFormat="1" ht="21" customHeight="1">
      <c r="A13" s="507"/>
      <c r="B13" s="508"/>
      <c r="C13" s="508"/>
      <c r="D13" s="508"/>
      <c r="E13" s="511"/>
      <c r="F13" s="516" t="s">
        <v>81</v>
      </c>
      <c r="G13" s="516"/>
      <c r="H13" s="516"/>
      <c r="I13" s="511"/>
      <c r="J13" s="515"/>
      <c r="K13" s="148">
        <v>30</v>
      </c>
      <c r="L13" s="143">
        <f t="shared" si="0"/>
        <v>1.2164</v>
      </c>
      <c r="N13" s="136"/>
      <c r="Q13" s="136"/>
      <c r="R13" s="151" t="s">
        <v>28</v>
      </c>
      <c r="U13" s="147">
        <v>30000000</v>
      </c>
      <c r="V13" s="146">
        <f>+'[1]Sheet1'!H14</f>
        <v>1.2164</v>
      </c>
      <c r="X13" s="147">
        <v>30000000</v>
      </c>
      <c r="Y13" s="147">
        <v>40000000</v>
      </c>
    </row>
    <row r="14" spans="1:25" s="151" customFormat="1" ht="27">
      <c r="A14" s="518" t="s">
        <v>82</v>
      </c>
      <c r="B14" s="158" t="s">
        <v>83</v>
      </c>
      <c r="C14" s="158"/>
      <c r="D14" s="158"/>
      <c r="E14" s="158"/>
      <c r="F14" s="158"/>
      <c r="G14" s="159" t="s">
        <v>84</v>
      </c>
      <c r="H14" s="521">
        <v>99830</v>
      </c>
      <c r="I14" s="522"/>
      <c r="J14" s="523"/>
      <c r="K14" s="148">
        <v>40</v>
      </c>
      <c r="L14" s="143">
        <f t="shared" si="0"/>
        <v>1.2161</v>
      </c>
      <c r="N14" s="136"/>
      <c r="Q14" s="136"/>
      <c r="U14" s="147">
        <v>40000000</v>
      </c>
      <c r="V14" s="150">
        <f>+'[1]Sheet1'!H15</f>
        <v>1.2161</v>
      </c>
      <c r="X14" s="147">
        <v>40000000</v>
      </c>
      <c r="Y14" s="147">
        <v>50000000</v>
      </c>
    </row>
    <row r="15" spans="1:25" s="151" customFormat="1" ht="23.25">
      <c r="A15" s="519"/>
      <c r="B15" s="161" t="s">
        <v>85</v>
      </c>
      <c r="C15" s="161"/>
      <c r="D15" s="161"/>
      <c r="E15" s="161"/>
      <c r="F15" s="161"/>
      <c r="G15" s="162" t="s">
        <v>84</v>
      </c>
      <c r="H15" s="524">
        <f>VLOOKUP(H14,U4:V28,1)</f>
        <v>0</v>
      </c>
      <c r="I15" s="525"/>
      <c r="J15" s="514"/>
      <c r="K15" s="148">
        <v>50</v>
      </c>
      <c r="L15" s="143">
        <f t="shared" si="0"/>
        <v>1.2159</v>
      </c>
      <c r="N15" s="136"/>
      <c r="Q15" s="136"/>
      <c r="U15" s="147">
        <v>50000000</v>
      </c>
      <c r="V15" s="146">
        <f>+'[1]Sheet1'!H16</f>
        <v>1.2159</v>
      </c>
      <c r="X15" s="147">
        <v>50000000</v>
      </c>
      <c r="Y15" s="147">
        <v>60000000</v>
      </c>
    </row>
    <row r="16" spans="1:25" s="151" customFormat="1" ht="23.25">
      <c r="A16" s="519"/>
      <c r="B16" s="161" t="s">
        <v>86</v>
      </c>
      <c r="C16" s="161"/>
      <c r="D16" s="161"/>
      <c r="E16" s="161"/>
      <c r="F16" s="161"/>
      <c r="G16" s="162" t="s">
        <v>84</v>
      </c>
      <c r="H16" s="524">
        <f>VLOOKUP(H14,X4:Y28,2)</f>
        <v>500000</v>
      </c>
      <c r="I16" s="525"/>
      <c r="J16" s="514"/>
      <c r="K16" s="148">
        <v>60</v>
      </c>
      <c r="L16" s="143">
        <f t="shared" si="0"/>
        <v>1.2061</v>
      </c>
      <c r="N16" s="136"/>
      <c r="P16" s="163">
        <f>+((C20-E20)*(G20-I20))/(E21-G21)</f>
        <v>0</v>
      </c>
      <c r="Q16" s="136"/>
      <c r="U16" s="147">
        <v>60000000</v>
      </c>
      <c r="V16" s="150">
        <f>+'[1]Sheet1'!H17</f>
        <v>1.2061</v>
      </c>
      <c r="X16" s="147">
        <v>60000000</v>
      </c>
      <c r="Y16" s="147">
        <v>70000000</v>
      </c>
    </row>
    <row r="17" spans="1:25" s="151" customFormat="1" ht="23.25">
      <c r="A17" s="519"/>
      <c r="B17" s="161" t="s">
        <v>87</v>
      </c>
      <c r="C17" s="161"/>
      <c r="D17" s="161"/>
      <c r="E17" s="161"/>
      <c r="F17" s="161"/>
      <c r="G17" s="162" t="s">
        <v>84</v>
      </c>
      <c r="H17" s="526">
        <f>VLOOKUP(H14,U4:V28,2)</f>
        <v>1.3074</v>
      </c>
      <c r="I17" s="526"/>
      <c r="J17" s="527"/>
      <c r="K17" s="148">
        <v>70</v>
      </c>
      <c r="L17" s="149">
        <f t="shared" si="0"/>
        <v>1.205</v>
      </c>
      <c r="N17" s="136"/>
      <c r="P17" s="164">
        <f>+A20-P16</f>
        <v>1.3074</v>
      </c>
      <c r="Q17" s="136"/>
      <c r="U17" s="147">
        <v>70000000</v>
      </c>
      <c r="V17" s="165">
        <f>+'[1]Sheet1'!H18</f>
        <v>1.205</v>
      </c>
      <c r="X17" s="147">
        <v>70000000</v>
      </c>
      <c r="Y17" s="147">
        <v>80000000</v>
      </c>
    </row>
    <row r="18" spans="1:25" s="151" customFormat="1" ht="23.25">
      <c r="A18" s="520"/>
      <c r="B18" s="166" t="s">
        <v>88</v>
      </c>
      <c r="C18" s="166"/>
      <c r="D18" s="166"/>
      <c r="E18" s="166"/>
      <c r="F18" s="166"/>
      <c r="G18" s="167" t="s">
        <v>84</v>
      </c>
      <c r="H18" s="528">
        <f>VLOOKUP(H16,U4:V28,2)</f>
        <v>1.3074</v>
      </c>
      <c r="I18" s="528"/>
      <c r="J18" s="529"/>
      <c r="K18" s="148">
        <v>80</v>
      </c>
      <c r="L18" s="149">
        <f t="shared" si="0"/>
        <v>1.205</v>
      </c>
      <c r="N18" s="136"/>
      <c r="Q18" s="136"/>
      <c r="U18" s="147">
        <v>80000000</v>
      </c>
      <c r="V18" s="150">
        <f>+'[1]Sheet1'!H19</f>
        <v>1.205</v>
      </c>
      <c r="X18" s="147">
        <v>80000000</v>
      </c>
      <c r="Y18" s="147">
        <v>90000000</v>
      </c>
    </row>
    <row r="19" spans="1:25" s="151" customFormat="1" ht="23.25">
      <c r="A19" s="168"/>
      <c r="B19" s="169" t="s">
        <v>89</v>
      </c>
      <c r="C19" s="170"/>
      <c r="D19" s="170"/>
      <c r="E19" s="170"/>
      <c r="F19" s="170"/>
      <c r="G19" s="170"/>
      <c r="H19" s="170"/>
      <c r="I19" s="170"/>
      <c r="J19" s="171"/>
      <c r="K19" s="148">
        <v>90</v>
      </c>
      <c r="L19" s="143">
        <f t="shared" si="0"/>
        <v>1.2049</v>
      </c>
      <c r="N19" s="136"/>
      <c r="Q19" s="136"/>
      <c r="U19" s="147">
        <v>90000000</v>
      </c>
      <c r="V19" s="146">
        <f>+'[1]Sheet1'!H20</f>
        <v>1.2049</v>
      </c>
      <c r="X19" s="147">
        <v>90000000</v>
      </c>
      <c r="Y19" s="147">
        <v>100000000</v>
      </c>
    </row>
    <row r="20" spans="1:25" s="151" customFormat="1" ht="23.25">
      <c r="A20" s="172">
        <f>R8</f>
        <v>1.3074</v>
      </c>
      <c r="B20" s="173" t="s">
        <v>90</v>
      </c>
      <c r="C20" s="174">
        <f>R8</f>
        <v>1.3074</v>
      </c>
      <c r="D20" s="175" t="s">
        <v>91</v>
      </c>
      <c r="E20" s="176">
        <f>R9</f>
        <v>1.3074</v>
      </c>
      <c r="F20" s="177" t="s">
        <v>92</v>
      </c>
      <c r="G20" s="177">
        <f>H14</f>
        <v>99830</v>
      </c>
      <c r="H20" s="177" t="s">
        <v>91</v>
      </c>
      <c r="I20" s="178">
        <f>P8</f>
        <v>0</v>
      </c>
      <c r="J20" s="179" t="s">
        <v>93</v>
      </c>
      <c r="K20" s="148">
        <v>100</v>
      </c>
      <c r="L20" s="143">
        <f t="shared" si="0"/>
        <v>1.2049</v>
      </c>
      <c r="N20" s="136"/>
      <c r="U20" s="147">
        <v>100000000</v>
      </c>
      <c r="V20" s="150">
        <f>+'[1]Sheet1'!H21</f>
        <v>1.2049</v>
      </c>
      <c r="X20" s="147">
        <v>100000000</v>
      </c>
      <c r="Y20" s="147">
        <v>150000000</v>
      </c>
    </row>
    <row r="21" spans="1:25" s="151" customFormat="1" ht="23.25">
      <c r="A21" s="160"/>
      <c r="B21" s="180"/>
      <c r="C21" s="180"/>
      <c r="D21" s="173" t="s">
        <v>94</v>
      </c>
      <c r="E21" s="181">
        <f>P9</f>
        <v>500000</v>
      </c>
      <c r="F21" s="180" t="s">
        <v>91</v>
      </c>
      <c r="G21" s="181">
        <f>P8</f>
        <v>0</v>
      </c>
      <c r="H21" s="182" t="s">
        <v>93</v>
      </c>
      <c r="I21" s="180"/>
      <c r="J21" s="183"/>
      <c r="K21" s="148">
        <v>150</v>
      </c>
      <c r="L21" s="143">
        <f t="shared" si="0"/>
        <v>1.2023</v>
      </c>
      <c r="N21" s="136"/>
      <c r="Q21" s="136"/>
      <c r="U21" s="147">
        <v>150000000</v>
      </c>
      <c r="V21" s="146">
        <f>+'[1]Sheet1'!H22</f>
        <v>1.2023</v>
      </c>
      <c r="X21" s="147">
        <v>150000000</v>
      </c>
      <c r="Y21" s="147">
        <v>200000000</v>
      </c>
    </row>
    <row r="22" spans="1:25" s="151" customFormat="1" ht="21.75" customHeight="1">
      <c r="A22" s="160"/>
      <c r="B22" s="184"/>
      <c r="C22" s="173"/>
      <c r="D22" s="173"/>
      <c r="E22" s="173"/>
      <c r="F22" s="329"/>
      <c r="G22" s="329"/>
      <c r="H22" s="329"/>
      <c r="I22" s="329"/>
      <c r="J22" s="185"/>
      <c r="K22" s="148">
        <v>200</v>
      </c>
      <c r="L22" s="143">
        <f t="shared" si="0"/>
        <v>1.2023</v>
      </c>
      <c r="N22" s="136"/>
      <c r="Q22" s="135"/>
      <c r="R22" s="186"/>
      <c r="U22" s="147">
        <v>200000000</v>
      </c>
      <c r="V22" s="150">
        <f>+'[1]Sheet1'!H23</f>
        <v>1.2023</v>
      </c>
      <c r="X22" s="147">
        <v>200000000</v>
      </c>
      <c r="Y22" s="147">
        <v>250000000</v>
      </c>
    </row>
    <row r="23" spans="1:25" s="151" customFormat="1" ht="23.25">
      <c r="A23" s="160"/>
      <c r="B23" s="180"/>
      <c r="C23" s="187" t="s">
        <v>95</v>
      </c>
      <c r="D23" s="188"/>
      <c r="E23" s="188"/>
      <c r="F23" s="188"/>
      <c r="G23" s="189">
        <f>H14</f>
        <v>99830</v>
      </c>
      <c r="H23" s="188"/>
      <c r="I23" s="187" t="s">
        <v>27</v>
      </c>
      <c r="J23" s="180"/>
      <c r="K23" s="148">
        <v>250</v>
      </c>
      <c r="L23" s="143">
        <f t="shared" si="0"/>
        <v>1.2013</v>
      </c>
      <c r="N23" s="136"/>
      <c r="Q23" s="135"/>
      <c r="R23" s="186"/>
      <c r="U23" s="147">
        <v>250000000</v>
      </c>
      <c r="V23" s="146">
        <f>+'[1]Sheet1'!H24</f>
        <v>1.2013</v>
      </c>
      <c r="X23" s="147">
        <v>250000000</v>
      </c>
      <c r="Y23" s="147">
        <v>300000000</v>
      </c>
    </row>
    <row r="24" spans="1:25" s="151" customFormat="1" ht="27.75" thickBot="1">
      <c r="A24" s="160"/>
      <c r="B24" s="157"/>
      <c r="C24" s="187" t="s">
        <v>96</v>
      </c>
      <c r="D24" s="188"/>
      <c r="E24" s="188"/>
      <c r="F24" s="188"/>
      <c r="G24" s="238">
        <f>P17</f>
        <v>1.3074</v>
      </c>
      <c r="H24" s="188"/>
      <c r="I24" s="188"/>
      <c r="J24" s="157"/>
      <c r="K24" s="148">
        <v>300</v>
      </c>
      <c r="L24" s="143">
        <f t="shared" si="0"/>
        <v>1.1951</v>
      </c>
      <c r="N24" s="136"/>
      <c r="Q24" s="135"/>
      <c r="R24" s="186"/>
      <c r="U24" s="147">
        <v>300000000</v>
      </c>
      <c r="V24" s="150">
        <f>+'[1]Sheet1'!H25</f>
        <v>1.1951</v>
      </c>
      <c r="X24" s="147">
        <v>300000000</v>
      </c>
      <c r="Y24" s="147">
        <v>350000000</v>
      </c>
    </row>
    <row r="25" spans="1:25" s="151" customFormat="1" ht="27.75" thickTop="1">
      <c r="A25" s="160"/>
      <c r="B25" s="157"/>
      <c r="C25" s="157"/>
      <c r="D25" s="157"/>
      <c r="E25" s="157"/>
      <c r="F25" s="157"/>
      <c r="G25" s="239">
        <f>G23*ROUND(G24,4)</f>
        <v>130517.74199999998</v>
      </c>
      <c r="H25" s="157"/>
      <c r="I25" s="157"/>
      <c r="J25" s="157"/>
      <c r="K25" s="148">
        <v>350</v>
      </c>
      <c r="L25" s="143">
        <f t="shared" si="0"/>
        <v>1.1866</v>
      </c>
      <c r="N25" s="136"/>
      <c r="Q25" s="135"/>
      <c r="R25" s="190"/>
      <c r="U25" s="147">
        <v>350000000</v>
      </c>
      <c r="V25" s="146">
        <f>+'[1]Sheet1'!H26</f>
        <v>1.1866</v>
      </c>
      <c r="X25" s="147">
        <v>350000000</v>
      </c>
      <c r="Y25" s="147">
        <v>400000000</v>
      </c>
    </row>
    <row r="26" spans="1:25" s="151" customFormat="1" ht="23.25">
      <c r="A26" s="160"/>
      <c r="B26" s="157"/>
      <c r="C26" s="157"/>
      <c r="D26" s="157"/>
      <c r="E26" s="157"/>
      <c r="F26" s="157"/>
      <c r="G26" s="157"/>
      <c r="H26" s="157"/>
      <c r="I26" s="157" t="s">
        <v>28</v>
      </c>
      <c r="J26" s="157"/>
      <c r="K26" s="148">
        <v>400</v>
      </c>
      <c r="L26" s="143">
        <f t="shared" si="0"/>
        <v>1.1858</v>
      </c>
      <c r="N26" s="136"/>
      <c r="Q26" s="135"/>
      <c r="R26" s="186"/>
      <c r="U26" s="147">
        <v>400000000</v>
      </c>
      <c r="V26" s="150">
        <f>+'[1]Sheet1'!H27</f>
        <v>1.1858</v>
      </c>
      <c r="X26" s="147">
        <v>400000000</v>
      </c>
      <c r="Y26" s="147">
        <v>500000000</v>
      </c>
    </row>
    <row r="27" spans="1:25" s="151" customFormat="1" ht="24" thickBot="1">
      <c r="A27" s="160"/>
      <c r="B27" s="157"/>
      <c r="C27" s="157"/>
      <c r="D27" s="157"/>
      <c r="E27" s="157"/>
      <c r="F27" s="157"/>
      <c r="G27" s="157"/>
      <c r="H27" s="157"/>
      <c r="I27" s="157"/>
      <c r="J27" s="157"/>
      <c r="K27" s="148">
        <v>500</v>
      </c>
      <c r="L27" s="143">
        <f t="shared" si="0"/>
        <v>1.1853</v>
      </c>
      <c r="N27" s="136"/>
      <c r="Q27" s="135"/>
      <c r="R27" s="186"/>
      <c r="U27" s="147">
        <v>500000000</v>
      </c>
      <c r="V27" s="146">
        <f>+'[1]Sheet1'!H28</f>
        <v>1.1853</v>
      </c>
      <c r="X27" s="147">
        <v>500000000</v>
      </c>
      <c r="Y27" s="191">
        <v>500000001</v>
      </c>
    </row>
    <row r="28" spans="1:25" s="151" customFormat="1" ht="24" thickBo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 t="s">
        <v>97</v>
      </c>
      <c r="L28" s="195">
        <f t="shared" si="0"/>
        <v>1.1788</v>
      </c>
      <c r="N28" s="136"/>
      <c r="Q28" s="135"/>
      <c r="R28" s="186"/>
      <c r="U28" s="191">
        <v>500000001</v>
      </c>
      <c r="V28" s="150">
        <f>+'[1]Sheet1'!H29</f>
        <v>1.1788</v>
      </c>
      <c r="X28" s="191">
        <v>500000001</v>
      </c>
      <c r="Y28" s="330"/>
    </row>
    <row r="29" ht="23.25">
      <c r="A29" s="151" t="s">
        <v>98</v>
      </c>
    </row>
    <row r="30" ht="23.25">
      <c r="A30" s="151" t="s">
        <v>99</v>
      </c>
    </row>
    <row r="31" spans="7:11" ht="23.25">
      <c r="G31" s="517" t="s">
        <v>117</v>
      </c>
      <c r="H31" s="517"/>
      <c r="I31" s="517"/>
      <c r="J31" s="517"/>
      <c r="K31" s="517"/>
    </row>
  </sheetData>
  <sheetProtection selectLockedCells="1" selectUnlockedCells="1"/>
  <mergeCells count="23">
    <mergeCell ref="G31:K31"/>
    <mergeCell ref="A14:A18"/>
    <mergeCell ref="H14:J14"/>
    <mergeCell ref="H15:J15"/>
    <mergeCell ref="H16:J16"/>
    <mergeCell ref="H17:J17"/>
    <mergeCell ref="H18:J18"/>
    <mergeCell ref="A9:J10"/>
    <mergeCell ref="A11:D13"/>
    <mergeCell ref="E11:E13"/>
    <mergeCell ref="F11:H12"/>
    <mergeCell ref="I11:I13"/>
    <mergeCell ref="J11:J13"/>
    <mergeCell ref="F13:H13"/>
    <mergeCell ref="A1:L1"/>
    <mergeCell ref="A2:L2"/>
    <mergeCell ref="A3:J4"/>
    <mergeCell ref="L3:L4"/>
    <mergeCell ref="A5:A8"/>
    <mergeCell ref="B5:I5"/>
    <mergeCell ref="B6:I6"/>
    <mergeCell ref="B7:I7"/>
    <mergeCell ref="B8:I8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scale="95" r:id="rId2"/>
  <headerFooter alignWithMargins="0">
    <oddHeader>&amp;R&amp;"TH SarabunPSK,ธรรมดา"&amp;12&amp;F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174"/>
  <sheetViews>
    <sheetView zoomScalePageLayoutView="0" workbookViewId="0" topLeftCell="A88">
      <selection activeCell="H13" sqref="H13:J13"/>
    </sheetView>
  </sheetViews>
  <sheetFormatPr defaultColWidth="9.140625" defaultRowHeight="12.75"/>
  <cols>
    <col min="1" max="1" width="6.28125" style="270" customWidth="1"/>
    <col min="2" max="2" width="9.140625" style="270" customWidth="1"/>
    <col min="3" max="3" width="2.7109375" style="270" customWidth="1"/>
    <col min="4" max="4" width="6.7109375" style="270" customWidth="1"/>
    <col min="5" max="5" width="27.28125" style="270" customWidth="1"/>
    <col min="6" max="6" width="8.57421875" style="270" customWidth="1"/>
    <col min="7" max="7" width="7.421875" style="270" customWidth="1"/>
    <col min="8" max="8" width="11.8515625" style="270" customWidth="1"/>
    <col min="9" max="9" width="12.28125" style="270" customWidth="1"/>
    <col min="10" max="11" width="11.8515625" style="270" customWidth="1"/>
    <col min="12" max="12" width="12.8515625" style="270" customWidth="1"/>
    <col min="13" max="13" width="11.7109375" style="270" customWidth="1"/>
  </cols>
  <sheetData>
    <row r="1" spans="1:14" s="3" customFormat="1" ht="21">
      <c r="A1" s="636" t="s">
        <v>23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8"/>
    </row>
    <row r="2" spans="1:13" s="3" customFormat="1" ht="18.75" customHeight="1">
      <c r="A2" s="39" t="s">
        <v>35</v>
      </c>
      <c r="B2" s="39"/>
      <c r="C2" s="35"/>
      <c r="D2" s="35"/>
      <c r="E2" s="35" t="s">
        <v>112</v>
      </c>
      <c r="F2" s="32"/>
      <c r="G2" s="33"/>
      <c r="H2" s="34"/>
      <c r="I2" s="283"/>
      <c r="J2" s="35"/>
      <c r="K2" s="35"/>
      <c r="L2" s="35"/>
      <c r="M2" s="35"/>
    </row>
    <row r="3" spans="1:13" s="4" customFormat="1" ht="18.75" customHeight="1">
      <c r="A3" s="661" t="s">
        <v>0</v>
      </c>
      <c r="B3" s="661"/>
      <c r="C3" s="661"/>
      <c r="D3" s="650" t="s">
        <v>58</v>
      </c>
      <c r="E3" s="650"/>
      <c r="F3" s="650"/>
      <c r="G3" s="650"/>
      <c r="H3" s="650"/>
      <c r="I3" s="650"/>
      <c r="J3" s="39" t="s">
        <v>57</v>
      </c>
      <c r="K3" s="37"/>
      <c r="L3" s="37"/>
      <c r="M3" s="37"/>
    </row>
    <row r="4" spans="1:13" s="4" customFormat="1" ht="18.75" customHeight="1" thickBot="1">
      <c r="A4" s="705" t="s">
        <v>7</v>
      </c>
      <c r="B4" s="705"/>
      <c r="C4" s="705"/>
      <c r="D4" s="706"/>
      <c r="E4" s="706"/>
      <c r="F4" s="706"/>
      <c r="G4" s="706"/>
      <c r="H4" s="706"/>
      <c r="I4" s="707" t="s">
        <v>2</v>
      </c>
      <c r="J4" s="707"/>
      <c r="K4" s="708">
        <v>241032</v>
      </c>
      <c r="L4" s="708"/>
      <c r="M4" s="708"/>
    </row>
    <row r="5" spans="1:13" s="3" customFormat="1" ht="21.75" thickTop="1">
      <c r="A5" s="620" t="s">
        <v>3</v>
      </c>
      <c r="B5" s="699" t="s">
        <v>4</v>
      </c>
      <c r="C5" s="700"/>
      <c r="D5" s="700"/>
      <c r="E5" s="700"/>
      <c r="F5" s="701" t="s">
        <v>11</v>
      </c>
      <c r="G5" s="702" t="s">
        <v>13</v>
      </c>
      <c r="H5" s="703" t="s">
        <v>18</v>
      </c>
      <c r="I5" s="704"/>
      <c r="J5" s="703" t="s">
        <v>15</v>
      </c>
      <c r="K5" s="704"/>
      <c r="L5" s="698" t="s">
        <v>17</v>
      </c>
      <c r="M5" s="620" t="s">
        <v>5</v>
      </c>
    </row>
    <row r="6" spans="1:13" s="3" customFormat="1" ht="18.75" customHeight="1" thickBot="1">
      <c r="A6" s="577"/>
      <c r="B6" s="604"/>
      <c r="C6" s="605"/>
      <c r="D6" s="605"/>
      <c r="E6" s="605"/>
      <c r="F6" s="668"/>
      <c r="G6" s="635"/>
      <c r="H6" s="14" t="s">
        <v>24</v>
      </c>
      <c r="I6" s="14" t="s">
        <v>16</v>
      </c>
      <c r="J6" s="14" t="s">
        <v>24</v>
      </c>
      <c r="K6" s="14" t="s">
        <v>16</v>
      </c>
      <c r="L6" s="666"/>
      <c r="M6" s="577"/>
    </row>
    <row r="7" spans="1:13" s="3" customFormat="1" ht="18.75" customHeight="1" thickTop="1">
      <c r="A7" s="318"/>
      <c r="B7" s="655"/>
      <c r="C7" s="656"/>
      <c r="D7" s="656"/>
      <c r="E7" s="657"/>
      <c r="F7" s="205">
        <v>11</v>
      </c>
      <c r="G7" s="15"/>
      <c r="H7" s="16">
        <v>12</v>
      </c>
      <c r="I7" s="17">
        <f aca="true" t="shared" si="0" ref="I7:I24">SUM(H7)*$F7</f>
        <v>132</v>
      </c>
      <c r="J7" s="18">
        <v>13</v>
      </c>
      <c r="K7" s="17">
        <f>SUM(J7)*$F7</f>
        <v>143</v>
      </c>
      <c r="L7" s="19">
        <f>SUM(,I7,K7)</f>
        <v>275</v>
      </c>
      <c r="M7" s="15"/>
    </row>
    <row r="8" spans="1:13" s="3" customFormat="1" ht="18.75" customHeight="1">
      <c r="A8" s="318"/>
      <c r="B8" s="652"/>
      <c r="C8" s="653"/>
      <c r="D8" s="653"/>
      <c r="E8" s="654"/>
      <c r="F8" s="205">
        <v>14</v>
      </c>
      <c r="G8" s="15"/>
      <c r="H8" s="16">
        <v>15</v>
      </c>
      <c r="I8" s="17">
        <f t="shared" si="0"/>
        <v>210</v>
      </c>
      <c r="J8" s="18">
        <v>16</v>
      </c>
      <c r="K8" s="17">
        <f aca="true" t="shared" si="1" ref="K8:K24">SUM(J8)*$F8</f>
        <v>224</v>
      </c>
      <c r="L8" s="19">
        <f aca="true" t="shared" si="2" ref="L8:L24">SUM(,I8,K8)</f>
        <v>434</v>
      </c>
      <c r="M8" s="15"/>
    </row>
    <row r="9" spans="1:13" s="3" customFormat="1" ht="18.75" customHeight="1">
      <c r="A9" s="319"/>
      <c r="B9" s="571"/>
      <c r="C9" s="572"/>
      <c r="D9" s="572"/>
      <c r="E9" s="646"/>
      <c r="F9" s="206"/>
      <c r="G9" s="23"/>
      <c r="H9" s="24"/>
      <c r="I9" s="17">
        <f t="shared" si="0"/>
        <v>0</v>
      </c>
      <c r="J9" s="24">
        <v>0</v>
      </c>
      <c r="K9" s="17">
        <f t="shared" si="1"/>
        <v>0</v>
      </c>
      <c r="L9" s="19">
        <f t="shared" si="2"/>
        <v>0</v>
      </c>
      <c r="M9" s="23"/>
    </row>
    <row r="10" spans="1:13" s="3" customFormat="1" ht="18.75" customHeight="1">
      <c r="A10" s="319"/>
      <c r="B10" s="571"/>
      <c r="C10" s="572"/>
      <c r="D10" s="572"/>
      <c r="E10" s="646"/>
      <c r="F10" s="206"/>
      <c r="G10" s="23"/>
      <c r="H10" s="24"/>
      <c r="I10" s="17">
        <f t="shared" si="0"/>
        <v>0</v>
      </c>
      <c r="J10" s="24"/>
      <c r="K10" s="17">
        <f t="shared" si="1"/>
        <v>0</v>
      </c>
      <c r="L10" s="19">
        <f t="shared" si="2"/>
        <v>0</v>
      </c>
      <c r="M10" s="23"/>
    </row>
    <row r="11" spans="1:13" s="3" customFormat="1" ht="18.75" customHeight="1">
      <c r="A11" s="319"/>
      <c r="B11" s="571"/>
      <c r="C11" s="572"/>
      <c r="D11" s="572"/>
      <c r="E11" s="646"/>
      <c r="F11" s="206"/>
      <c r="G11" s="23"/>
      <c r="H11" s="24"/>
      <c r="I11" s="17">
        <f t="shared" si="0"/>
        <v>0</v>
      </c>
      <c r="J11" s="24"/>
      <c r="K11" s="17">
        <f t="shared" si="1"/>
        <v>0</v>
      </c>
      <c r="L11" s="19">
        <f t="shared" si="2"/>
        <v>0</v>
      </c>
      <c r="M11" s="23"/>
    </row>
    <row r="12" spans="1:13" s="3" customFormat="1" ht="18.75" customHeight="1">
      <c r="A12" s="319"/>
      <c r="B12" s="571"/>
      <c r="C12" s="572"/>
      <c r="D12" s="572"/>
      <c r="E12" s="646"/>
      <c r="F12" s="206"/>
      <c r="G12" s="23"/>
      <c r="H12" s="24"/>
      <c r="I12" s="17">
        <f t="shared" si="0"/>
        <v>0</v>
      </c>
      <c r="J12" s="24"/>
      <c r="K12" s="17">
        <f t="shared" si="1"/>
        <v>0</v>
      </c>
      <c r="L12" s="19">
        <f t="shared" si="2"/>
        <v>0</v>
      </c>
      <c r="M12" s="23"/>
    </row>
    <row r="13" spans="1:13" s="3" customFormat="1" ht="18.75" customHeight="1">
      <c r="A13" s="319"/>
      <c r="B13" s="105"/>
      <c r="C13" s="106"/>
      <c r="D13" s="106"/>
      <c r="E13" s="107"/>
      <c r="F13" s="206"/>
      <c r="G13" s="23"/>
      <c r="H13" s="24"/>
      <c r="I13" s="17">
        <f t="shared" si="0"/>
        <v>0</v>
      </c>
      <c r="J13" s="24"/>
      <c r="K13" s="17">
        <f t="shared" si="1"/>
        <v>0</v>
      </c>
      <c r="L13" s="19">
        <f t="shared" si="2"/>
        <v>0</v>
      </c>
      <c r="M13" s="23"/>
    </row>
    <row r="14" spans="1:13" s="3" customFormat="1" ht="18.75" customHeight="1">
      <c r="A14" s="319"/>
      <c r="B14" s="105"/>
      <c r="C14" s="106"/>
      <c r="D14" s="106"/>
      <c r="E14" s="107"/>
      <c r="F14" s="206"/>
      <c r="G14" s="23"/>
      <c r="H14" s="24"/>
      <c r="I14" s="17">
        <f t="shared" si="0"/>
        <v>0</v>
      </c>
      <c r="J14" s="24"/>
      <c r="K14" s="17">
        <f t="shared" si="1"/>
        <v>0</v>
      </c>
      <c r="L14" s="19">
        <f t="shared" si="2"/>
        <v>0</v>
      </c>
      <c r="M14" s="23"/>
    </row>
    <row r="15" spans="1:13" s="3" customFormat="1" ht="18.75" customHeight="1">
      <c r="A15" s="319"/>
      <c r="B15" s="105"/>
      <c r="C15" s="106"/>
      <c r="D15" s="106"/>
      <c r="E15" s="107"/>
      <c r="F15" s="206"/>
      <c r="G15" s="23"/>
      <c r="H15" s="24"/>
      <c r="I15" s="17">
        <f t="shared" si="0"/>
        <v>0</v>
      </c>
      <c r="J15" s="24"/>
      <c r="K15" s="17">
        <f t="shared" si="1"/>
        <v>0</v>
      </c>
      <c r="L15" s="19">
        <f t="shared" si="2"/>
        <v>0</v>
      </c>
      <c r="M15" s="23"/>
    </row>
    <row r="16" spans="1:13" s="3" customFormat="1" ht="18.75" customHeight="1">
      <c r="A16" s="319"/>
      <c r="B16" s="105"/>
      <c r="C16" s="106"/>
      <c r="D16" s="106"/>
      <c r="E16" s="107"/>
      <c r="F16" s="206"/>
      <c r="G16" s="23"/>
      <c r="H16" s="24"/>
      <c r="I16" s="17">
        <f t="shared" si="0"/>
        <v>0</v>
      </c>
      <c r="J16" s="24"/>
      <c r="K16" s="17">
        <f t="shared" si="1"/>
        <v>0</v>
      </c>
      <c r="L16" s="19">
        <f t="shared" si="2"/>
        <v>0</v>
      </c>
      <c r="M16" s="23"/>
    </row>
    <row r="17" spans="1:13" s="3" customFormat="1" ht="18.75" customHeight="1">
      <c r="A17" s="319"/>
      <c r="B17" s="571"/>
      <c r="C17" s="572"/>
      <c r="D17" s="572"/>
      <c r="E17" s="646"/>
      <c r="F17" s="206"/>
      <c r="G17" s="23"/>
      <c r="H17" s="24"/>
      <c r="I17" s="17">
        <f t="shared" si="0"/>
        <v>0</v>
      </c>
      <c r="J17" s="24"/>
      <c r="K17" s="17">
        <f t="shared" si="1"/>
        <v>0</v>
      </c>
      <c r="L17" s="19">
        <f t="shared" si="2"/>
        <v>0</v>
      </c>
      <c r="M17" s="23"/>
    </row>
    <row r="18" spans="1:13" s="3" customFormat="1" ht="18.75" customHeight="1">
      <c r="A18" s="319"/>
      <c r="B18" s="571"/>
      <c r="C18" s="572"/>
      <c r="D18" s="572"/>
      <c r="E18" s="646"/>
      <c r="F18" s="206"/>
      <c r="G18" s="23"/>
      <c r="H18" s="24"/>
      <c r="I18" s="17">
        <f t="shared" si="0"/>
        <v>0</v>
      </c>
      <c r="J18" s="24"/>
      <c r="K18" s="17">
        <f t="shared" si="1"/>
        <v>0</v>
      </c>
      <c r="L18" s="19">
        <f t="shared" si="2"/>
        <v>0</v>
      </c>
      <c r="M18" s="23"/>
    </row>
    <row r="19" spans="1:13" s="3" customFormat="1" ht="18.75" customHeight="1">
      <c r="A19" s="319"/>
      <c r="B19" s="571"/>
      <c r="C19" s="572"/>
      <c r="D19" s="572"/>
      <c r="E19" s="646"/>
      <c r="F19" s="206"/>
      <c r="G19" s="23"/>
      <c r="H19" s="24"/>
      <c r="I19" s="17">
        <f t="shared" si="0"/>
        <v>0</v>
      </c>
      <c r="J19" s="24"/>
      <c r="K19" s="17">
        <f t="shared" si="1"/>
        <v>0</v>
      </c>
      <c r="L19" s="19">
        <f t="shared" si="2"/>
        <v>0</v>
      </c>
      <c r="M19" s="23"/>
    </row>
    <row r="20" spans="1:13" s="3" customFormat="1" ht="18.75" customHeight="1">
      <c r="A20" s="321"/>
      <c r="B20" s="662"/>
      <c r="C20" s="663"/>
      <c r="D20" s="663"/>
      <c r="E20" s="664"/>
      <c r="F20" s="207"/>
      <c r="G20" s="25"/>
      <c r="H20" s="26"/>
      <c r="I20" s="17">
        <f t="shared" si="0"/>
        <v>0</v>
      </c>
      <c r="J20" s="27"/>
      <c r="K20" s="17">
        <f t="shared" si="1"/>
        <v>0</v>
      </c>
      <c r="L20" s="19">
        <f t="shared" si="2"/>
        <v>0</v>
      </c>
      <c r="M20" s="25"/>
    </row>
    <row r="21" spans="1:13" s="6" customFormat="1" ht="18.75" customHeight="1">
      <c r="A21" s="318"/>
      <c r="B21" s="652"/>
      <c r="C21" s="653"/>
      <c r="D21" s="653"/>
      <c r="E21" s="654"/>
      <c r="F21" s="205"/>
      <c r="G21" s="15"/>
      <c r="H21" s="16"/>
      <c r="I21" s="17">
        <f t="shared" si="0"/>
        <v>0</v>
      </c>
      <c r="J21" s="18"/>
      <c r="K21" s="17">
        <f t="shared" si="1"/>
        <v>0</v>
      </c>
      <c r="L21" s="19">
        <f t="shared" si="2"/>
        <v>0</v>
      </c>
      <c r="M21" s="15"/>
    </row>
    <row r="22" spans="1:13" s="6" customFormat="1" ht="18.75" customHeight="1">
      <c r="A22" s="318"/>
      <c r="B22" s="20"/>
      <c r="C22" s="21"/>
      <c r="D22" s="21"/>
      <c r="E22" s="22"/>
      <c r="F22" s="205"/>
      <c r="G22" s="15"/>
      <c r="H22" s="16"/>
      <c r="I22" s="17">
        <f>SUM(H22)*$F22</f>
        <v>0</v>
      </c>
      <c r="J22" s="18"/>
      <c r="K22" s="17">
        <f>SUM(J22)*$F22</f>
        <v>0</v>
      </c>
      <c r="L22" s="19">
        <f>SUM(,I22,K22)</f>
        <v>0</v>
      </c>
      <c r="M22" s="15"/>
    </row>
    <row r="23" spans="1:13" s="3" customFormat="1" ht="18.75" customHeight="1">
      <c r="A23" s="319"/>
      <c r="B23" s="571"/>
      <c r="C23" s="572"/>
      <c r="D23" s="572"/>
      <c r="E23" s="646"/>
      <c r="F23" s="206"/>
      <c r="G23" s="23"/>
      <c r="H23" s="24"/>
      <c r="I23" s="17">
        <f t="shared" si="0"/>
        <v>0</v>
      </c>
      <c r="J23" s="24"/>
      <c r="K23" s="17">
        <f t="shared" si="1"/>
        <v>0</v>
      </c>
      <c r="L23" s="19">
        <f t="shared" si="2"/>
        <v>0</v>
      </c>
      <c r="M23" s="23"/>
    </row>
    <row r="24" spans="1:13" s="3" customFormat="1" ht="18.75" customHeight="1" thickBot="1">
      <c r="A24" s="320"/>
      <c r="B24" s="647"/>
      <c r="C24" s="648"/>
      <c r="D24" s="648"/>
      <c r="E24" s="649"/>
      <c r="F24" s="208"/>
      <c r="G24" s="28"/>
      <c r="H24" s="29"/>
      <c r="I24" s="17">
        <f t="shared" si="0"/>
        <v>0</v>
      </c>
      <c r="J24" s="29"/>
      <c r="K24" s="17">
        <f t="shared" si="1"/>
        <v>0</v>
      </c>
      <c r="L24" s="19">
        <f t="shared" si="2"/>
        <v>0</v>
      </c>
      <c r="M24" s="28"/>
    </row>
    <row r="25" spans="1:13" s="6" customFormat="1" ht="18.75" customHeight="1" thickBot="1" thickTop="1">
      <c r="A25" s="674" t="s">
        <v>14</v>
      </c>
      <c r="B25" s="675"/>
      <c r="C25" s="675"/>
      <c r="D25" s="675"/>
      <c r="E25" s="675"/>
      <c r="F25" s="675"/>
      <c r="G25" s="675"/>
      <c r="H25" s="676"/>
      <c r="I25" s="30">
        <f>SUM(I7:I24)</f>
        <v>342</v>
      </c>
      <c r="J25" s="30"/>
      <c r="K25" s="30">
        <f>SUM(K7:K24)</f>
        <v>367</v>
      </c>
      <c r="L25" s="30">
        <f>SUM(L7:L24)</f>
        <v>709</v>
      </c>
      <c r="M25" s="31"/>
    </row>
    <row r="26" spans="1:13" s="3" customFormat="1" ht="18.75" customHeight="1" thickTop="1">
      <c r="A26" s="283"/>
      <c r="B26" s="283"/>
      <c r="C26" s="283"/>
      <c r="D26" s="13"/>
      <c r="E26" s="283"/>
      <c r="F26" s="197"/>
      <c r="G26" s="197"/>
      <c r="H26" s="197"/>
      <c r="I26" s="198"/>
      <c r="J26" s="198"/>
      <c r="K26" s="198"/>
      <c r="L26" s="198"/>
      <c r="M26" s="197"/>
    </row>
    <row r="27" spans="1:13" s="3" customFormat="1" ht="18.75" customHeight="1">
      <c r="A27" s="283"/>
      <c r="B27" s="283"/>
      <c r="C27" s="283"/>
      <c r="D27" s="13"/>
      <c r="E27" s="547" t="s">
        <v>102</v>
      </c>
      <c r="F27" s="547"/>
      <c r="G27" s="547"/>
      <c r="H27" s="547"/>
      <c r="I27" s="547" t="s">
        <v>101</v>
      </c>
      <c r="J27" s="547"/>
      <c r="K27" s="547"/>
      <c r="L27" s="547"/>
      <c r="M27" s="197"/>
    </row>
    <row r="28" spans="1:13" s="3" customFormat="1" ht="18.75" customHeight="1">
      <c r="A28" s="283"/>
      <c r="B28" s="283"/>
      <c r="C28" s="283"/>
      <c r="D28" s="13"/>
      <c r="E28" s="547" t="s">
        <v>103</v>
      </c>
      <c r="F28" s="547"/>
      <c r="G28" s="547"/>
      <c r="H28" s="547"/>
      <c r="I28" s="547" t="s">
        <v>103</v>
      </c>
      <c r="J28" s="547"/>
      <c r="K28" s="547"/>
      <c r="L28" s="547"/>
      <c r="M28" s="197"/>
    </row>
    <row r="29" spans="1:13" s="3" customFormat="1" ht="18.75" customHeight="1">
      <c r="A29" s="283"/>
      <c r="B29" s="283"/>
      <c r="C29" s="283"/>
      <c r="D29" s="13"/>
      <c r="E29" s="284"/>
      <c r="F29" s="284"/>
      <c r="G29" s="284"/>
      <c r="H29" s="284"/>
      <c r="I29" s="547" t="s">
        <v>104</v>
      </c>
      <c r="J29" s="547"/>
      <c r="K29" s="547"/>
      <c r="L29" s="547"/>
      <c r="M29" s="197"/>
    </row>
    <row r="30" spans="1:14" s="3" customFormat="1" ht="21">
      <c r="A30" s="636" t="s">
        <v>23</v>
      </c>
      <c r="B30" s="636"/>
      <c r="C30" s="636"/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8"/>
    </row>
    <row r="31" spans="1:13" s="3" customFormat="1" ht="18.75" customHeight="1">
      <c r="A31" s="39" t="s">
        <v>35</v>
      </c>
      <c r="B31" s="39"/>
      <c r="C31" s="35"/>
      <c r="D31" s="35"/>
      <c r="E31" s="35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31" s="32"/>
      <c r="G31" s="33"/>
      <c r="H31" s="34"/>
      <c r="I31" s="283"/>
      <c r="J31" s="35"/>
      <c r="K31" s="35"/>
      <c r="L31" s="35"/>
      <c r="M31" s="35"/>
    </row>
    <row r="32" spans="1:13" s="3" customFormat="1" ht="18.75" customHeight="1" thickBot="1">
      <c r="A32" s="661" t="s">
        <v>0</v>
      </c>
      <c r="B32" s="661"/>
      <c r="C32" s="661"/>
      <c r="D32" s="35" t="str">
        <f>+D3</f>
        <v>โรงเรียน      ตำบล      อำเภอ      จังหวัด </v>
      </c>
      <c r="E32" s="35"/>
      <c r="F32" s="35"/>
      <c r="G32" s="35"/>
      <c r="H32" s="35"/>
      <c r="I32" s="36" t="s">
        <v>46</v>
      </c>
      <c r="J32" s="37" t="str">
        <f>+J3</f>
        <v>สพป.ปัตตานี เขต 2</v>
      </c>
      <c r="K32" s="37"/>
      <c r="L32" s="37"/>
      <c r="M32" s="37"/>
    </row>
    <row r="33" spans="1:13" s="3" customFormat="1" ht="21.75" thickTop="1">
      <c r="A33" s="576" t="s">
        <v>3</v>
      </c>
      <c r="B33" s="601" t="s">
        <v>4</v>
      </c>
      <c r="C33" s="602"/>
      <c r="D33" s="602"/>
      <c r="E33" s="602"/>
      <c r="F33" s="667" t="s">
        <v>11</v>
      </c>
      <c r="G33" s="634" t="s">
        <v>13</v>
      </c>
      <c r="H33" s="669" t="s">
        <v>18</v>
      </c>
      <c r="I33" s="670"/>
      <c r="J33" s="669" t="s">
        <v>15</v>
      </c>
      <c r="K33" s="670"/>
      <c r="L33" s="665" t="s">
        <v>17</v>
      </c>
      <c r="M33" s="576" t="s">
        <v>5</v>
      </c>
    </row>
    <row r="34" spans="1:13" s="3" customFormat="1" ht="18.75" customHeight="1" thickBot="1">
      <c r="A34" s="577"/>
      <c r="B34" s="604"/>
      <c r="C34" s="605"/>
      <c r="D34" s="605"/>
      <c r="E34" s="605"/>
      <c r="F34" s="668"/>
      <c r="G34" s="635"/>
      <c r="H34" s="14" t="s">
        <v>24</v>
      </c>
      <c r="I34" s="14" t="s">
        <v>16</v>
      </c>
      <c r="J34" s="14" t="s">
        <v>24</v>
      </c>
      <c r="K34" s="14" t="s">
        <v>16</v>
      </c>
      <c r="L34" s="666"/>
      <c r="M34" s="577"/>
    </row>
    <row r="35" spans="1:13" s="3" customFormat="1" ht="18.75" customHeight="1" thickTop="1">
      <c r="A35" s="318"/>
      <c r="B35" s="655"/>
      <c r="C35" s="656"/>
      <c r="D35" s="656"/>
      <c r="E35" s="657"/>
      <c r="F35" s="205">
        <v>17</v>
      </c>
      <c r="G35" s="15"/>
      <c r="H35" s="16">
        <v>18</v>
      </c>
      <c r="I35" s="17">
        <f aca="true" t="shared" si="3" ref="I35:I52">SUM(H35)*$F35</f>
        <v>306</v>
      </c>
      <c r="J35" s="18">
        <v>19</v>
      </c>
      <c r="K35" s="17">
        <f aca="true" t="shared" si="4" ref="K35:K45">SUM(J35)*$F35</f>
        <v>323</v>
      </c>
      <c r="L35" s="19">
        <f aca="true" t="shared" si="5" ref="L35:L52">SUM(,I35,K35)</f>
        <v>629</v>
      </c>
      <c r="M35" s="15"/>
    </row>
    <row r="36" spans="1:13" s="3" customFormat="1" ht="18.75" customHeight="1">
      <c r="A36" s="322"/>
      <c r="B36" s="658"/>
      <c r="C36" s="659"/>
      <c r="D36" s="659"/>
      <c r="E36" s="660"/>
      <c r="F36" s="206">
        <v>20</v>
      </c>
      <c r="G36" s="23"/>
      <c r="H36" s="24">
        <v>222</v>
      </c>
      <c r="I36" s="17">
        <f t="shared" si="3"/>
        <v>4440</v>
      </c>
      <c r="J36" s="40">
        <v>221</v>
      </c>
      <c r="K36" s="17">
        <f t="shared" si="4"/>
        <v>4420</v>
      </c>
      <c r="L36" s="19">
        <f t="shared" si="5"/>
        <v>8860</v>
      </c>
      <c r="M36" s="23"/>
    </row>
    <row r="37" spans="1:13" s="3" customFormat="1" ht="18.75" customHeight="1">
      <c r="A37" s="322"/>
      <c r="B37" s="658"/>
      <c r="C37" s="659"/>
      <c r="D37" s="659"/>
      <c r="E37" s="660"/>
      <c r="F37" s="209"/>
      <c r="G37" s="41"/>
      <c r="H37" s="19"/>
      <c r="I37" s="17">
        <f t="shared" si="3"/>
        <v>0</v>
      </c>
      <c r="J37" s="42"/>
      <c r="K37" s="17">
        <f t="shared" si="4"/>
        <v>0</v>
      </c>
      <c r="L37" s="19">
        <f t="shared" si="5"/>
        <v>0</v>
      </c>
      <c r="M37" s="43"/>
    </row>
    <row r="38" spans="1:13" s="3" customFormat="1" ht="18.75" customHeight="1">
      <c r="A38" s="322"/>
      <c r="B38" s="671"/>
      <c r="C38" s="672"/>
      <c r="D38" s="672"/>
      <c r="E38" s="673"/>
      <c r="F38" s="209"/>
      <c r="G38" s="41"/>
      <c r="H38" s="19"/>
      <c r="I38" s="44">
        <f t="shared" si="3"/>
        <v>0</v>
      </c>
      <c r="J38" s="42"/>
      <c r="K38" s="44">
        <f t="shared" si="4"/>
        <v>0</v>
      </c>
      <c r="L38" s="45">
        <f t="shared" si="5"/>
        <v>0</v>
      </c>
      <c r="M38" s="43"/>
    </row>
    <row r="39" spans="1:13" s="3" customFormat="1" ht="18.75" customHeight="1">
      <c r="A39" s="319"/>
      <c r="B39" s="571"/>
      <c r="C39" s="572"/>
      <c r="D39" s="572"/>
      <c r="E39" s="646"/>
      <c r="F39" s="206"/>
      <c r="G39" s="23"/>
      <c r="H39" s="24"/>
      <c r="I39" s="17">
        <f t="shared" si="3"/>
        <v>0</v>
      </c>
      <c r="J39" s="24"/>
      <c r="K39" s="17">
        <f t="shared" si="4"/>
        <v>0</v>
      </c>
      <c r="L39" s="19">
        <f t="shared" si="5"/>
        <v>0</v>
      </c>
      <c r="M39" s="23"/>
    </row>
    <row r="40" spans="1:13" s="3" customFormat="1" ht="18.75" customHeight="1">
      <c r="A40" s="319"/>
      <c r="B40" s="571"/>
      <c r="C40" s="572"/>
      <c r="D40" s="572"/>
      <c r="E40" s="646"/>
      <c r="F40" s="206"/>
      <c r="G40" s="23"/>
      <c r="H40" s="24"/>
      <c r="I40" s="17">
        <f t="shared" si="3"/>
        <v>0</v>
      </c>
      <c r="J40" s="24"/>
      <c r="K40" s="17">
        <f t="shared" si="4"/>
        <v>0</v>
      </c>
      <c r="L40" s="19">
        <f t="shared" si="5"/>
        <v>0</v>
      </c>
      <c r="M40" s="23"/>
    </row>
    <row r="41" spans="1:13" s="3" customFormat="1" ht="18.75" customHeight="1">
      <c r="A41" s="319"/>
      <c r="B41" s="571"/>
      <c r="C41" s="572"/>
      <c r="D41" s="572"/>
      <c r="E41" s="646"/>
      <c r="F41" s="206"/>
      <c r="G41" s="23"/>
      <c r="H41" s="24"/>
      <c r="I41" s="17">
        <f t="shared" si="3"/>
        <v>0</v>
      </c>
      <c r="J41" s="24"/>
      <c r="K41" s="17">
        <f t="shared" si="4"/>
        <v>0</v>
      </c>
      <c r="L41" s="19">
        <f t="shared" si="5"/>
        <v>0</v>
      </c>
      <c r="M41" s="23"/>
    </row>
    <row r="42" spans="1:13" s="3" customFormat="1" ht="18.75" customHeight="1">
      <c r="A42" s="322"/>
      <c r="B42" s="658"/>
      <c r="C42" s="659"/>
      <c r="D42" s="659"/>
      <c r="E42" s="660"/>
      <c r="F42" s="209"/>
      <c r="G42" s="41"/>
      <c r="H42" s="19"/>
      <c r="I42" s="17">
        <f t="shared" si="3"/>
        <v>0</v>
      </c>
      <c r="J42" s="50"/>
      <c r="K42" s="17">
        <f t="shared" si="4"/>
        <v>0</v>
      </c>
      <c r="L42" s="19">
        <f t="shared" si="5"/>
        <v>0</v>
      </c>
      <c r="M42" s="51"/>
    </row>
    <row r="43" spans="1:13" s="3" customFormat="1" ht="18.75" customHeight="1">
      <c r="A43" s="322"/>
      <c r="B43" s="671"/>
      <c r="C43" s="672"/>
      <c r="D43" s="672"/>
      <c r="E43" s="673"/>
      <c r="F43" s="209"/>
      <c r="G43" s="41"/>
      <c r="H43" s="19"/>
      <c r="I43" s="44">
        <f t="shared" si="3"/>
        <v>0</v>
      </c>
      <c r="J43" s="50"/>
      <c r="K43" s="17">
        <f t="shared" si="4"/>
        <v>0</v>
      </c>
      <c r="L43" s="45">
        <f t="shared" si="5"/>
        <v>0</v>
      </c>
      <c r="M43" s="51"/>
    </row>
    <row r="44" spans="1:13" s="3" customFormat="1" ht="18.75" customHeight="1">
      <c r="A44" s="322"/>
      <c r="B44" s="571"/>
      <c r="C44" s="572"/>
      <c r="D44" s="572"/>
      <c r="E44" s="646"/>
      <c r="F44" s="209"/>
      <c r="G44" s="41"/>
      <c r="H44" s="19"/>
      <c r="I44" s="17">
        <f t="shared" si="3"/>
        <v>0</v>
      </c>
      <c r="J44" s="50"/>
      <c r="K44" s="17">
        <f t="shared" si="4"/>
        <v>0</v>
      </c>
      <c r="L44" s="19">
        <f t="shared" si="5"/>
        <v>0</v>
      </c>
      <c r="M44" s="51"/>
    </row>
    <row r="45" spans="1:13" s="3" customFormat="1" ht="18.75" customHeight="1">
      <c r="A45" s="322"/>
      <c r="B45" s="571"/>
      <c r="C45" s="572"/>
      <c r="D45" s="572"/>
      <c r="E45" s="646"/>
      <c r="F45" s="209"/>
      <c r="G45" s="41"/>
      <c r="H45" s="19"/>
      <c r="I45" s="44">
        <f t="shared" si="3"/>
        <v>0</v>
      </c>
      <c r="J45" s="50"/>
      <c r="K45" s="44">
        <f t="shared" si="4"/>
        <v>0</v>
      </c>
      <c r="L45" s="45">
        <f t="shared" si="5"/>
        <v>0</v>
      </c>
      <c r="M45" s="51"/>
    </row>
    <row r="46" spans="1:13" s="3" customFormat="1" ht="18.75" customHeight="1">
      <c r="A46" s="322"/>
      <c r="B46" s="571"/>
      <c r="C46" s="572"/>
      <c r="D46" s="572"/>
      <c r="E46" s="646"/>
      <c r="F46" s="236"/>
      <c r="G46" s="52"/>
      <c r="H46" s="53"/>
      <c r="I46" s="17">
        <f t="shared" si="3"/>
        <v>0</v>
      </c>
      <c r="J46" s="54"/>
      <c r="K46" s="55">
        <f>SUM(K42:K45)</f>
        <v>0</v>
      </c>
      <c r="L46" s="19">
        <f t="shared" si="5"/>
        <v>0</v>
      </c>
      <c r="M46" s="51"/>
    </row>
    <row r="47" spans="1:13" s="3" customFormat="1" ht="18.75" customHeight="1">
      <c r="A47" s="322"/>
      <c r="B47" s="658"/>
      <c r="C47" s="659"/>
      <c r="D47" s="659"/>
      <c r="E47" s="660"/>
      <c r="F47" s="209"/>
      <c r="G47" s="41"/>
      <c r="H47" s="19"/>
      <c r="I47" s="44">
        <f t="shared" si="3"/>
        <v>0</v>
      </c>
      <c r="J47" s="42"/>
      <c r="K47" s="17">
        <f aca="true" t="shared" si="6" ref="K47:K52">SUM(J47)*$F47</f>
        <v>0</v>
      </c>
      <c r="L47" s="45">
        <f t="shared" si="5"/>
        <v>0</v>
      </c>
      <c r="M47" s="43"/>
    </row>
    <row r="48" spans="1:13" s="3" customFormat="1" ht="18.75" customHeight="1">
      <c r="A48" s="322"/>
      <c r="B48" s="658"/>
      <c r="C48" s="659"/>
      <c r="D48" s="659"/>
      <c r="E48" s="660"/>
      <c r="F48" s="209"/>
      <c r="G48" s="41"/>
      <c r="H48" s="19"/>
      <c r="I48" s="17">
        <f t="shared" si="3"/>
        <v>0</v>
      </c>
      <c r="J48" s="50"/>
      <c r="K48" s="17">
        <f t="shared" si="6"/>
        <v>0</v>
      </c>
      <c r="L48" s="19">
        <f t="shared" si="5"/>
        <v>0</v>
      </c>
      <c r="M48" s="51"/>
    </row>
    <row r="49" spans="1:13" s="3" customFormat="1" ht="18.75" customHeight="1">
      <c r="A49" s="322"/>
      <c r="B49" s="671"/>
      <c r="C49" s="672"/>
      <c r="D49" s="672"/>
      <c r="E49" s="673"/>
      <c r="F49" s="209"/>
      <c r="G49" s="41"/>
      <c r="H49" s="19"/>
      <c r="I49" s="44">
        <f t="shared" si="3"/>
        <v>0</v>
      </c>
      <c r="J49" s="50"/>
      <c r="K49" s="17">
        <f t="shared" si="6"/>
        <v>0</v>
      </c>
      <c r="L49" s="45">
        <f t="shared" si="5"/>
        <v>0</v>
      </c>
      <c r="M49" s="51"/>
    </row>
    <row r="50" spans="1:13" s="3" customFormat="1" ht="18.75" customHeight="1">
      <c r="A50" s="322"/>
      <c r="B50" s="571"/>
      <c r="C50" s="572"/>
      <c r="D50" s="572"/>
      <c r="E50" s="646"/>
      <c r="F50" s="209"/>
      <c r="G50" s="41"/>
      <c r="H50" s="19"/>
      <c r="I50" s="44">
        <f t="shared" si="3"/>
        <v>0</v>
      </c>
      <c r="J50" s="50"/>
      <c r="K50" s="17">
        <f t="shared" si="6"/>
        <v>0</v>
      </c>
      <c r="L50" s="45">
        <f t="shared" si="5"/>
        <v>0</v>
      </c>
      <c r="M50" s="51"/>
    </row>
    <row r="51" spans="1:13" s="3" customFormat="1" ht="18.75" customHeight="1">
      <c r="A51" s="322"/>
      <c r="B51" s="571"/>
      <c r="C51" s="572"/>
      <c r="D51" s="572"/>
      <c r="E51" s="646"/>
      <c r="F51" s="209"/>
      <c r="G51" s="298"/>
      <c r="H51" s="19"/>
      <c r="I51" s="44">
        <f t="shared" si="3"/>
        <v>0</v>
      </c>
      <c r="J51" s="54"/>
      <c r="K51" s="17">
        <f t="shared" si="6"/>
        <v>0</v>
      </c>
      <c r="L51" s="45">
        <f t="shared" si="5"/>
        <v>0</v>
      </c>
      <c r="M51" s="51"/>
    </row>
    <row r="52" spans="1:13" s="3" customFormat="1" ht="18.75" customHeight="1">
      <c r="A52" s="323"/>
      <c r="B52" s="571"/>
      <c r="C52" s="572"/>
      <c r="D52" s="572"/>
      <c r="E52" s="646"/>
      <c r="F52" s="237"/>
      <c r="G52" s="58"/>
      <c r="H52" s="45"/>
      <c r="I52" s="44">
        <f t="shared" si="3"/>
        <v>0</v>
      </c>
      <c r="J52" s="232"/>
      <c r="K52" s="44">
        <f t="shared" si="6"/>
        <v>0</v>
      </c>
      <c r="L52" s="45">
        <f t="shared" si="5"/>
        <v>0</v>
      </c>
      <c r="M52" s="233"/>
    </row>
    <row r="53" spans="1:13" s="3" customFormat="1" ht="18.75" customHeight="1">
      <c r="A53" s="212"/>
      <c r="B53" s="59"/>
      <c r="C53" s="60"/>
      <c r="D53" s="61"/>
      <c r="E53" s="62" t="s">
        <v>37</v>
      </c>
      <c r="F53" s="63"/>
      <c r="G53" s="64"/>
      <c r="H53" s="65"/>
      <c r="I53" s="203">
        <f>SUM(I35:I52)</f>
        <v>4746</v>
      </c>
      <c r="J53" s="204"/>
      <c r="K53" s="203">
        <f>SUM(K35:K52)</f>
        <v>4743</v>
      </c>
      <c r="L53" s="203">
        <f>SUM(L35:L52)</f>
        <v>9489</v>
      </c>
      <c r="M53" s="210"/>
    </row>
    <row r="54" spans="1:13" s="3" customFormat="1" ht="18.75" customHeight="1">
      <c r="A54" s="67"/>
      <c r="B54" s="59"/>
      <c r="C54" s="60"/>
      <c r="D54" s="61"/>
      <c r="E54" s="62" t="s">
        <v>38</v>
      </c>
      <c r="F54" s="63"/>
      <c r="G54" s="64"/>
      <c r="H54" s="65"/>
      <c r="I54" s="202">
        <f>SUM(I25+I53)</f>
        <v>5088</v>
      </c>
      <c r="J54" s="203"/>
      <c r="K54" s="202">
        <f>SUM(K25+K53)</f>
        <v>5110</v>
      </c>
      <c r="L54" s="202">
        <f>SUM(L25+L53)</f>
        <v>10198</v>
      </c>
      <c r="M54" s="211"/>
    </row>
    <row r="55" spans="1:13" s="3" customFormat="1" ht="18.75" customHeight="1">
      <c r="A55" s="283"/>
      <c r="B55" s="283"/>
      <c r="C55" s="283"/>
      <c r="D55" s="13"/>
      <c r="E55" s="283"/>
      <c r="F55" s="197"/>
      <c r="G55" s="197"/>
      <c r="H55" s="197"/>
      <c r="I55" s="198"/>
      <c r="J55" s="198"/>
      <c r="K55" s="198"/>
      <c r="L55" s="198"/>
      <c r="M55" s="197"/>
    </row>
    <row r="56" spans="1:13" s="3" customFormat="1" ht="18.75" customHeight="1">
      <c r="A56" s="283"/>
      <c r="B56" s="283"/>
      <c r="C56" s="283"/>
      <c r="D56" s="13"/>
      <c r="E56" s="547" t="s">
        <v>102</v>
      </c>
      <c r="F56" s="547"/>
      <c r="G56" s="547"/>
      <c r="H56" s="547"/>
      <c r="I56" s="547" t="s">
        <v>101</v>
      </c>
      <c r="J56" s="547"/>
      <c r="K56" s="547"/>
      <c r="L56" s="547"/>
      <c r="M56" s="197"/>
    </row>
    <row r="57" spans="1:13" s="3" customFormat="1" ht="18.75" customHeight="1">
      <c r="A57" s="283"/>
      <c r="B57" s="283"/>
      <c r="C57" s="283"/>
      <c r="D57" s="13"/>
      <c r="E57" s="547" t="str">
        <f>E28</f>
        <v>         (............................................................)</v>
      </c>
      <c r="F57" s="547"/>
      <c r="G57" s="547"/>
      <c r="H57" s="547"/>
      <c r="I57" s="547" t="str">
        <f>I28</f>
        <v>         (............................................................)</v>
      </c>
      <c r="J57" s="547"/>
      <c r="K57" s="547"/>
      <c r="L57" s="547"/>
      <c r="M57" s="197"/>
    </row>
    <row r="58" spans="1:13" s="3" customFormat="1" ht="18.75" customHeight="1">
      <c r="A58" s="283"/>
      <c r="B58" s="283"/>
      <c r="C58" s="283"/>
      <c r="D58" s="13"/>
      <c r="E58" s="284"/>
      <c r="F58" s="284"/>
      <c r="G58" s="284"/>
      <c r="H58" s="284"/>
      <c r="I58" s="547" t="str">
        <f>I29</f>
        <v>ผู้อำนวยการโรงเรียน .....................................................</v>
      </c>
      <c r="J58" s="547"/>
      <c r="K58" s="547"/>
      <c r="L58" s="547"/>
      <c r="M58" s="197"/>
    </row>
    <row r="59" spans="1:14" s="3" customFormat="1" ht="21">
      <c r="A59" s="636" t="s">
        <v>23</v>
      </c>
      <c r="B59" s="636"/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8"/>
    </row>
    <row r="60" spans="1:13" s="3" customFormat="1" ht="18.75" customHeight="1">
      <c r="A60" s="39" t="s">
        <v>35</v>
      </c>
      <c r="B60" s="39"/>
      <c r="C60" s="35"/>
      <c r="D60" s="35"/>
      <c r="E60" s="35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60" s="32"/>
      <c r="G60" s="33"/>
      <c r="H60" s="34"/>
      <c r="I60" s="283"/>
      <c r="J60" s="35"/>
      <c r="K60" s="35"/>
      <c r="L60" s="35"/>
      <c r="M60" s="35"/>
    </row>
    <row r="61" spans="1:13" s="3" customFormat="1" ht="18.75" customHeight="1" thickBot="1">
      <c r="A61" s="661" t="s">
        <v>0</v>
      </c>
      <c r="B61" s="661"/>
      <c r="C61" s="661"/>
      <c r="D61" s="35" t="str">
        <f>+D32</f>
        <v>โรงเรียน      ตำบล      อำเภอ      จังหวัด </v>
      </c>
      <c r="E61" s="35"/>
      <c r="F61" s="35"/>
      <c r="G61" s="35"/>
      <c r="H61" s="35"/>
      <c r="I61" s="36" t="s">
        <v>46</v>
      </c>
      <c r="J61" s="37" t="str">
        <f>+J3</f>
        <v>สพป.ปัตตานี เขต 2</v>
      </c>
      <c r="K61" s="37"/>
      <c r="L61" s="37"/>
      <c r="M61" s="37"/>
    </row>
    <row r="62" spans="1:13" s="3" customFormat="1" ht="18.75" customHeight="1" thickTop="1">
      <c r="A62" s="576" t="s">
        <v>3</v>
      </c>
      <c r="B62" s="601" t="s">
        <v>4</v>
      </c>
      <c r="C62" s="602"/>
      <c r="D62" s="602"/>
      <c r="E62" s="602"/>
      <c r="F62" s="667" t="s">
        <v>11</v>
      </c>
      <c r="G62" s="634" t="s">
        <v>13</v>
      </c>
      <c r="H62" s="669" t="s">
        <v>18</v>
      </c>
      <c r="I62" s="670"/>
      <c r="J62" s="669" t="s">
        <v>15</v>
      </c>
      <c r="K62" s="670"/>
      <c r="L62" s="665" t="s">
        <v>17</v>
      </c>
      <c r="M62" s="576" t="s">
        <v>5</v>
      </c>
    </row>
    <row r="63" spans="1:13" s="3" customFormat="1" ht="18.75" customHeight="1" thickBot="1">
      <c r="A63" s="577"/>
      <c r="B63" s="604"/>
      <c r="C63" s="605"/>
      <c r="D63" s="605"/>
      <c r="E63" s="605"/>
      <c r="F63" s="668"/>
      <c r="G63" s="635"/>
      <c r="H63" s="14" t="s">
        <v>24</v>
      </c>
      <c r="I63" s="14" t="s">
        <v>16</v>
      </c>
      <c r="J63" s="14" t="s">
        <v>24</v>
      </c>
      <c r="K63" s="14" t="s">
        <v>16</v>
      </c>
      <c r="L63" s="666"/>
      <c r="M63" s="577"/>
    </row>
    <row r="64" spans="1:13" s="3" customFormat="1" ht="18.75" customHeight="1" thickTop="1">
      <c r="A64" s="318"/>
      <c r="B64" s="655"/>
      <c r="C64" s="656"/>
      <c r="D64" s="656"/>
      <c r="E64" s="657"/>
      <c r="F64" s="205">
        <v>23</v>
      </c>
      <c r="G64" s="15"/>
      <c r="H64" s="16">
        <v>24</v>
      </c>
      <c r="I64" s="17">
        <f aca="true" t="shared" si="7" ref="I64:I81">SUM(H64)*$F64</f>
        <v>552</v>
      </c>
      <c r="J64" s="18">
        <v>25</v>
      </c>
      <c r="K64" s="17">
        <f aca="true" t="shared" si="8" ref="K64:K74">SUM(J64)*$F64</f>
        <v>575</v>
      </c>
      <c r="L64" s="19">
        <f aca="true" t="shared" si="9" ref="L64:L81">SUM(,I64,K64)</f>
        <v>1127</v>
      </c>
      <c r="M64" s="15"/>
    </row>
    <row r="65" spans="1:13" s="3" customFormat="1" ht="18.75" customHeight="1">
      <c r="A65" s="322"/>
      <c r="B65" s="658"/>
      <c r="C65" s="659"/>
      <c r="D65" s="659"/>
      <c r="E65" s="660"/>
      <c r="F65" s="206">
        <v>26</v>
      </c>
      <c r="G65" s="23"/>
      <c r="H65" s="24">
        <v>222</v>
      </c>
      <c r="I65" s="17">
        <f t="shared" si="7"/>
        <v>5772</v>
      </c>
      <c r="J65" s="40">
        <v>27</v>
      </c>
      <c r="K65" s="17">
        <f t="shared" si="8"/>
        <v>702</v>
      </c>
      <c r="L65" s="19">
        <f t="shared" si="9"/>
        <v>6474</v>
      </c>
      <c r="M65" s="23"/>
    </row>
    <row r="66" spans="1:13" s="3" customFormat="1" ht="18.75" customHeight="1">
      <c r="A66" s="322"/>
      <c r="B66" s="658"/>
      <c r="C66" s="659"/>
      <c r="D66" s="659"/>
      <c r="E66" s="660"/>
      <c r="F66" s="209"/>
      <c r="G66" s="41"/>
      <c r="H66" s="19"/>
      <c r="I66" s="17">
        <f t="shared" si="7"/>
        <v>0</v>
      </c>
      <c r="J66" s="42"/>
      <c r="K66" s="17">
        <f t="shared" si="8"/>
        <v>0</v>
      </c>
      <c r="L66" s="19">
        <f t="shared" si="9"/>
        <v>0</v>
      </c>
      <c r="M66" s="43"/>
    </row>
    <row r="67" spans="1:13" s="3" customFormat="1" ht="18.75" customHeight="1">
      <c r="A67" s="322"/>
      <c r="B67" s="671"/>
      <c r="C67" s="672"/>
      <c r="D67" s="672"/>
      <c r="E67" s="673"/>
      <c r="F67" s="209"/>
      <c r="G67" s="41"/>
      <c r="H67" s="19"/>
      <c r="I67" s="44">
        <f t="shared" si="7"/>
        <v>0</v>
      </c>
      <c r="J67" s="42"/>
      <c r="K67" s="44">
        <f t="shared" si="8"/>
        <v>0</v>
      </c>
      <c r="L67" s="45">
        <f t="shared" si="9"/>
        <v>0</v>
      </c>
      <c r="M67" s="43"/>
    </row>
    <row r="68" spans="1:13" s="3" customFormat="1" ht="18.75" customHeight="1">
      <c r="A68" s="322"/>
      <c r="B68" s="658"/>
      <c r="C68" s="659"/>
      <c r="D68" s="659"/>
      <c r="E68" s="660"/>
      <c r="F68" s="209"/>
      <c r="G68" s="41"/>
      <c r="H68" s="19"/>
      <c r="I68" s="17">
        <f t="shared" si="7"/>
        <v>0</v>
      </c>
      <c r="J68" s="50"/>
      <c r="K68" s="17">
        <f t="shared" si="8"/>
        <v>0</v>
      </c>
      <c r="L68" s="19">
        <f t="shared" si="9"/>
        <v>0</v>
      </c>
      <c r="M68" s="51"/>
    </row>
    <row r="69" spans="1:13" s="3" customFormat="1" ht="18.75" customHeight="1">
      <c r="A69" s="322"/>
      <c r="B69" s="671"/>
      <c r="C69" s="672"/>
      <c r="D69" s="672"/>
      <c r="E69" s="673"/>
      <c r="F69" s="209"/>
      <c r="G69" s="41"/>
      <c r="H69" s="19"/>
      <c r="I69" s="44">
        <f t="shared" si="7"/>
        <v>0</v>
      </c>
      <c r="J69" s="50"/>
      <c r="K69" s="17">
        <f t="shared" si="8"/>
        <v>0</v>
      </c>
      <c r="L69" s="45">
        <f t="shared" si="9"/>
        <v>0</v>
      </c>
      <c r="M69" s="51"/>
    </row>
    <row r="70" spans="1:13" s="3" customFormat="1" ht="18.75" customHeight="1">
      <c r="A70" s="322"/>
      <c r="B70" s="571"/>
      <c r="C70" s="572"/>
      <c r="D70" s="572"/>
      <c r="E70" s="646"/>
      <c r="F70" s="209"/>
      <c r="G70" s="41"/>
      <c r="H70" s="19"/>
      <c r="I70" s="17">
        <f t="shared" si="7"/>
        <v>0</v>
      </c>
      <c r="J70" s="50"/>
      <c r="K70" s="17">
        <f t="shared" si="8"/>
        <v>0</v>
      </c>
      <c r="L70" s="19">
        <f t="shared" si="9"/>
        <v>0</v>
      </c>
      <c r="M70" s="51"/>
    </row>
    <row r="71" spans="1:13" s="3" customFormat="1" ht="18.75" customHeight="1">
      <c r="A71" s="319"/>
      <c r="B71" s="571"/>
      <c r="C71" s="572"/>
      <c r="D71" s="572"/>
      <c r="E71" s="646"/>
      <c r="F71" s="206"/>
      <c r="G71" s="23"/>
      <c r="H71" s="24"/>
      <c r="I71" s="17">
        <f t="shared" si="7"/>
        <v>0</v>
      </c>
      <c r="J71" s="24"/>
      <c r="K71" s="17">
        <f t="shared" si="8"/>
        <v>0</v>
      </c>
      <c r="L71" s="19">
        <f t="shared" si="9"/>
        <v>0</v>
      </c>
      <c r="M71" s="23"/>
    </row>
    <row r="72" spans="1:13" s="3" customFormat="1" ht="18.75" customHeight="1">
      <c r="A72" s="319"/>
      <c r="B72" s="571"/>
      <c r="C72" s="572"/>
      <c r="D72" s="572"/>
      <c r="E72" s="646"/>
      <c r="F72" s="206"/>
      <c r="G72" s="23"/>
      <c r="H72" s="24"/>
      <c r="I72" s="17">
        <f t="shared" si="7"/>
        <v>0</v>
      </c>
      <c r="J72" s="24"/>
      <c r="K72" s="17">
        <f t="shared" si="8"/>
        <v>0</v>
      </c>
      <c r="L72" s="19">
        <f t="shared" si="9"/>
        <v>0</v>
      </c>
      <c r="M72" s="23"/>
    </row>
    <row r="73" spans="1:13" s="3" customFormat="1" ht="18.75" customHeight="1">
      <c r="A73" s="319"/>
      <c r="B73" s="658"/>
      <c r="C73" s="659"/>
      <c r="D73" s="659"/>
      <c r="E73" s="660"/>
      <c r="F73" s="206"/>
      <c r="G73" s="23"/>
      <c r="H73" s="24"/>
      <c r="I73" s="17">
        <f t="shared" si="7"/>
        <v>0</v>
      </c>
      <c r="J73" s="24"/>
      <c r="K73" s="17">
        <f t="shared" si="8"/>
        <v>0</v>
      </c>
      <c r="L73" s="19">
        <f t="shared" si="9"/>
        <v>0</v>
      </c>
      <c r="M73" s="23"/>
    </row>
    <row r="74" spans="1:13" s="3" customFormat="1" ht="18.75" customHeight="1">
      <c r="A74" s="322"/>
      <c r="B74" s="671"/>
      <c r="C74" s="672"/>
      <c r="D74" s="672"/>
      <c r="E74" s="673"/>
      <c r="F74" s="209"/>
      <c r="G74" s="41"/>
      <c r="H74" s="19"/>
      <c r="I74" s="44">
        <f t="shared" si="7"/>
        <v>0</v>
      </c>
      <c r="J74" s="50"/>
      <c r="K74" s="44">
        <f t="shared" si="8"/>
        <v>0</v>
      </c>
      <c r="L74" s="45">
        <f t="shared" si="9"/>
        <v>0</v>
      </c>
      <c r="M74" s="51"/>
    </row>
    <row r="75" spans="1:13" s="3" customFormat="1" ht="18.75" customHeight="1">
      <c r="A75" s="322"/>
      <c r="B75" s="571"/>
      <c r="C75" s="572"/>
      <c r="D75" s="572"/>
      <c r="E75" s="646"/>
      <c r="F75" s="236"/>
      <c r="G75" s="52"/>
      <c r="H75" s="53"/>
      <c r="I75" s="17">
        <f t="shared" si="7"/>
        <v>0</v>
      </c>
      <c r="J75" s="54"/>
      <c r="K75" s="55">
        <f>SUM(K68:K74)</f>
        <v>0</v>
      </c>
      <c r="L75" s="19">
        <f t="shared" si="9"/>
        <v>0</v>
      </c>
      <c r="M75" s="51"/>
    </row>
    <row r="76" spans="1:13" s="3" customFormat="1" ht="18.75" customHeight="1">
      <c r="A76" s="322"/>
      <c r="B76" s="658"/>
      <c r="C76" s="659"/>
      <c r="D76" s="659"/>
      <c r="E76" s="660"/>
      <c r="F76" s="209"/>
      <c r="G76" s="41"/>
      <c r="H76" s="19"/>
      <c r="I76" s="44">
        <f t="shared" si="7"/>
        <v>0</v>
      </c>
      <c r="J76" s="42"/>
      <c r="K76" s="17">
        <f aca="true" t="shared" si="10" ref="K76:K81">SUM(J76)*$F76</f>
        <v>0</v>
      </c>
      <c r="L76" s="45">
        <f t="shared" si="9"/>
        <v>0</v>
      </c>
      <c r="M76" s="43"/>
    </row>
    <row r="77" spans="1:13" s="3" customFormat="1" ht="18.75" customHeight="1">
      <c r="A77" s="322"/>
      <c r="B77" s="658"/>
      <c r="C77" s="659"/>
      <c r="D77" s="659"/>
      <c r="E77" s="660"/>
      <c r="F77" s="209"/>
      <c r="G77" s="41"/>
      <c r="H77" s="19"/>
      <c r="I77" s="17">
        <f t="shared" si="7"/>
        <v>0</v>
      </c>
      <c r="J77" s="50"/>
      <c r="K77" s="17">
        <f t="shared" si="10"/>
        <v>0</v>
      </c>
      <c r="L77" s="19">
        <f t="shared" si="9"/>
        <v>0</v>
      </c>
      <c r="M77" s="51"/>
    </row>
    <row r="78" spans="1:13" s="3" customFormat="1" ht="18.75" customHeight="1">
      <c r="A78" s="322"/>
      <c r="B78" s="671"/>
      <c r="C78" s="672"/>
      <c r="D78" s="672"/>
      <c r="E78" s="673"/>
      <c r="F78" s="209"/>
      <c r="G78" s="41"/>
      <c r="H78" s="19"/>
      <c r="I78" s="44">
        <f t="shared" si="7"/>
        <v>0</v>
      </c>
      <c r="J78" s="50"/>
      <c r="K78" s="17">
        <f t="shared" si="10"/>
        <v>0</v>
      </c>
      <c r="L78" s="45">
        <f t="shared" si="9"/>
        <v>0</v>
      </c>
      <c r="M78" s="51"/>
    </row>
    <row r="79" spans="1:13" s="3" customFormat="1" ht="18.75" customHeight="1">
      <c r="A79" s="322"/>
      <c r="B79" s="571"/>
      <c r="C79" s="572"/>
      <c r="D79" s="572"/>
      <c r="E79" s="646"/>
      <c r="F79" s="209"/>
      <c r="G79" s="41"/>
      <c r="H79" s="19"/>
      <c r="I79" s="17">
        <f t="shared" si="7"/>
        <v>0</v>
      </c>
      <c r="J79" s="50"/>
      <c r="K79" s="44">
        <f t="shared" si="10"/>
        <v>0</v>
      </c>
      <c r="L79" s="19">
        <f t="shared" si="9"/>
        <v>0</v>
      </c>
      <c r="M79" s="51"/>
    </row>
    <row r="80" spans="1:13" s="3" customFormat="1" ht="18.75" customHeight="1">
      <c r="A80" s="322"/>
      <c r="B80" s="571"/>
      <c r="C80" s="572"/>
      <c r="D80" s="572"/>
      <c r="E80" s="646"/>
      <c r="F80" s="209"/>
      <c r="G80" s="298"/>
      <c r="H80" s="19"/>
      <c r="I80" s="44">
        <f t="shared" si="7"/>
        <v>0</v>
      </c>
      <c r="J80" s="54"/>
      <c r="K80" s="17">
        <f t="shared" si="10"/>
        <v>0</v>
      </c>
      <c r="L80" s="45">
        <f t="shared" si="9"/>
        <v>0</v>
      </c>
      <c r="M80" s="51"/>
    </row>
    <row r="81" spans="1:13" s="3" customFormat="1" ht="18.75" customHeight="1">
      <c r="A81" s="323"/>
      <c r="B81" s="571"/>
      <c r="C81" s="572"/>
      <c r="D81" s="572"/>
      <c r="E81" s="646"/>
      <c r="F81" s="237"/>
      <c r="G81" s="58"/>
      <c r="H81" s="45"/>
      <c r="I81" s="44">
        <f t="shared" si="7"/>
        <v>0</v>
      </c>
      <c r="J81" s="232"/>
      <c r="K81" s="44">
        <f t="shared" si="10"/>
        <v>0</v>
      </c>
      <c r="L81" s="45">
        <f t="shared" si="9"/>
        <v>0</v>
      </c>
      <c r="M81" s="233"/>
    </row>
    <row r="82" spans="1:13" s="3" customFormat="1" ht="18.75" customHeight="1">
      <c r="A82" s="212"/>
      <c r="B82" s="59"/>
      <c r="C82" s="60"/>
      <c r="D82" s="61"/>
      <c r="E82" s="62" t="s">
        <v>41</v>
      </c>
      <c r="F82" s="63"/>
      <c r="G82" s="64"/>
      <c r="H82" s="65"/>
      <c r="I82" s="203">
        <f>SUM(I64:I81)</f>
        <v>6324</v>
      </c>
      <c r="J82" s="204"/>
      <c r="K82" s="203">
        <f>SUM(K64:K81)</f>
        <v>1277</v>
      </c>
      <c r="L82" s="203">
        <f>SUM(L64:L81)</f>
        <v>7601</v>
      </c>
      <c r="M82" s="210"/>
    </row>
    <row r="83" spans="1:13" s="3" customFormat="1" ht="18.75" customHeight="1">
      <c r="A83" s="67"/>
      <c r="B83" s="59"/>
      <c r="C83" s="60"/>
      <c r="D83" s="61"/>
      <c r="E83" s="62" t="s">
        <v>42</v>
      </c>
      <c r="F83" s="63"/>
      <c r="G83" s="64"/>
      <c r="H83" s="65"/>
      <c r="I83" s="202">
        <f>SUM(I54+I82)</f>
        <v>11412</v>
      </c>
      <c r="J83" s="203"/>
      <c r="K83" s="202">
        <f>SUM(K54+K82)</f>
        <v>6387</v>
      </c>
      <c r="L83" s="202">
        <f>SUM(L54+L82)</f>
        <v>17799</v>
      </c>
      <c r="M83" s="211"/>
    </row>
    <row r="84" spans="1:13" s="3" customFormat="1" ht="18.75" customHeight="1">
      <c r="A84" s="283"/>
      <c r="B84" s="283"/>
      <c r="C84" s="283"/>
      <c r="D84" s="13"/>
      <c r="E84" s="283"/>
      <c r="F84" s="197"/>
      <c r="G84" s="197"/>
      <c r="H84" s="197"/>
      <c r="I84" s="198"/>
      <c r="J84" s="198"/>
      <c r="K84" s="198"/>
      <c r="L84" s="198"/>
      <c r="M84" s="197"/>
    </row>
    <row r="85" spans="1:13" s="3" customFormat="1" ht="18.75" customHeight="1">
      <c r="A85" s="283"/>
      <c r="B85" s="283"/>
      <c r="C85" s="283"/>
      <c r="D85" s="13"/>
      <c r="E85" s="547" t="s">
        <v>102</v>
      </c>
      <c r="F85" s="547"/>
      <c r="G85" s="547"/>
      <c r="H85" s="547"/>
      <c r="I85" s="547" t="s">
        <v>101</v>
      </c>
      <c r="J85" s="547"/>
      <c r="K85" s="547"/>
      <c r="L85" s="547"/>
      <c r="M85" s="197"/>
    </row>
    <row r="86" spans="1:13" s="3" customFormat="1" ht="18.75" customHeight="1">
      <c r="A86" s="283"/>
      <c r="B86" s="283"/>
      <c r="C86" s="283"/>
      <c r="D86" s="13"/>
      <c r="E86" s="547" t="str">
        <f>E28</f>
        <v>         (............................................................)</v>
      </c>
      <c r="F86" s="547"/>
      <c r="G86" s="547"/>
      <c r="H86" s="547"/>
      <c r="I86" s="547" t="str">
        <f>I28</f>
        <v>         (............................................................)</v>
      </c>
      <c r="J86" s="547"/>
      <c r="K86" s="547"/>
      <c r="L86" s="547"/>
      <c r="M86" s="197"/>
    </row>
    <row r="87" spans="1:13" s="3" customFormat="1" ht="18.75" customHeight="1">
      <c r="A87" s="283"/>
      <c r="B87" s="283"/>
      <c r="C87" s="283"/>
      <c r="D87" s="13"/>
      <c r="E87" s="284"/>
      <c r="F87" s="284"/>
      <c r="G87" s="284"/>
      <c r="H87" s="284"/>
      <c r="I87" s="547" t="str">
        <f>I58</f>
        <v>ผู้อำนวยการโรงเรียน .....................................................</v>
      </c>
      <c r="J87" s="547"/>
      <c r="K87" s="547"/>
      <c r="L87" s="547"/>
      <c r="M87" s="197"/>
    </row>
    <row r="88" spans="1:14" s="3" customFormat="1" ht="21">
      <c r="A88" s="636" t="s">
        <v>23</v>
      </c>
      <c r="B88" s="636"/>
      <c r="C88" s="636"/>
      <c r="D88" s="636"/>
      <c r="E88" s="636"/>
      <c r="F88" s="636"/>
      <c r="G88" s="636"/>
      <c r="H88" s="636"/>
      <c r="I88" s="636"/>
      <c r="J88" s="636"/>
      <c r="K88" s="636"/>
      <c r="L88" s="636"/>
      <c r="M88" s="636"/>
      <c r="N88" s="68"/>
    </row>
    <row r="89" spans="1:13" s="3" customFormat="1" ht="18.75" customHeight="1">
      <c r="A89" s="39" t="s">
        <v>35</v>
      </c>
      <c r="B89" s="39"/>
      <c r="C89" s="35"/>
      <c r="D89" s="35"/>
      <c r="E89" s="35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89" s="32"/>
      <c r="G89" s="33"/>
      <c r="H89" s="34"/>
      <c r="I89" s="283"/>
      <c r="J89" s="35"/>
      <c r="K89" s="35"/>
      <c r="L89" s="35"/>
      <c r="M89" s="35"/>
    </row>
    <row r="90" spans="1:13" s="3" customFormat="1" ht="18.75" customHeight="1" thickBot="1">
      <c r="A90" s="661" t="s">
        <v>0</v>
      </c>
      <c r="B90" s="661"/>
      <c r="C90" s="661"/>
      <c r="D90" s="35" t="str">
        <f>+D61</f>
        <v>โรงเรียน      ตำบล      อำเภอ      จังหวัด </v>
      </c>
      <c r="E90" s="35"/>
      <c r="F90" s="35"/>
      <c r="G90" s="35"/>
      <c r="H90" s="35"/>
      <c r="I90" s="36" t="s">
        <v>46</v>
      </c>
      <c r="J90" s="37" t="str">
        <f>+J3</f>
        <v>สพป.ปัตตานี เขต 2</v>
      </c>
      <c r="K90" s="37"/>
      <c r="L90" s="37"/>
      <c r="M90" s="37"/>
    </row>
    <row r="91" spans="1:13" s="3" customFormat="1" ht="18.75" customHeight="1" thickTop="1">
      <c r="A91" s="576" t="s">
        <v>3</v>
      </c>
      <c r="B91" s="601" t="s">
        <v>4</v>
      </c>
      <c r="C91" s="602"/>
      <c r="D91" s="602"/>
      <c r="E91" s="602"/>
      <c r="F91" s="667" t="s">
        <v>11</v>
      </c>
      <c r="G91" s="634" t="s">
        <v>13</v>
      </c>
      <c r="H91" s="669" t="s">
        <v>18</v>
      </c>
      <c r="I91" s="670"/>
      <c r="J91" s="669" t="s">
        <v>15</v>
      </c>
      <c r="K91" s="670"/>
      <c r="L91" s="665" t="s">
        <v>17</v>
      </c>
      <c r="M91" s="576" t="s">
        <v>5</v>
      </c>
    </row>
    <row r="92" spans="1:13" s="3" customFormat="1" ht="22.5" customHeight="1" thickBot="1">
      <c r="A92" s="577"/>
      <c r="B92" s="604"/>
      <c r="C92" s="605"/>
      <c r="D92" s="605"/>
      <c r="E92" s="605"/>
      <c r="F92" s="668"/>
      <c r="G92" s="635"/>
      <c r="H92" s="14" t="s">
        <v>24</v>
      </c>
      <c r="I92" s="14" t="s">
        <v>16</v>
      </c>
      <c r="J92" s="14" t="s">
        <v>24</v>
      </c>
      <c r="K92" s="14" t="s">
        <v>16</v>
      </c>
      <c r="L92" s="666"/>
      <c r="M92" s="577"/>
    </row>
    <row r="93" spans="1:13" s="3" customFormat="1" ht="18.75" customHeight="1" thickTop="1">
      <c r="A93" s="318"/>
      <c r="B93" s="655"/>
      <c r="C93" s="656"/>
      <c r="D93" s="656"/>
      <c r="E93" s="657"/>
      <c r="F93" s="205">
        <v>23</v>
      </c>
      <c r="G93" s="15"/>
      <c r="H93" s="16">
        <v>24</v>
      </c>
      <c r="I93" s="17">
        <f aca="true" t="shared" si="11" ref="I93:I110">SUM(H93)*$F93</f>
        <v>552</v>
      </c>
      <c r="J93" s="18">
        <v>25</v>
      </c>
      <c r="K93" s="17">
        <f aca="true" t="shared" si="12" ref="K93:K103">SUM(J93)*$F93</f>
        <v>575</v>
      </c>
      <c r="L93" s="19">
        <f aca="true" t="shared" si="13" ref="L93:L110">SUM(,I93,K93)</f>
        <v>1127</v>
      </c>
      <c r="M93" s="15"/>
    </row>
    <row r="94" spans="1:13" s="3" customFormat="1" ht="18.75" customHeight="1">
      <c r="A94" s="322"/>
      <c r="B94" s="658"/>
      <c r="C94" s="659"/>
      <c r="D94" s="659"/>
      <c r="E94" s="660"/>
      <c r="F94" s="206">
        <v>26</v>
      </c>
      <c r="G94" s="23"/>
      <c r="H94" s="24">
        <v>222</v>
      </c>
      <c r="I94" s="17">
        <f t="shared" si="11"/>
        <v>5772</v>
      </c>
      <c r="J94" s="40">
        <v>27</v>
      </c>
      <c r="K94" s="17">
        <f t="shared" si="12"/>
        <v>702</v>
      </c>
      <c r="L94" s="19">
        <f t="shared" si="13"/>
        <v>6474</v>
      </c>
      <c r="M94" s="23"/>
    </row>
    <row r="95" spans="1:13" s="3" customFormat="1" ht="18.75" customHeight="1">
      <c r="A95" s="322"/>
      <c r="B95" s="658"/>
      <c r="C95" s="659"/>
      <c r="D95" s="659"/>
      <c r="E95" s="660"/>
      <c r="F95" s="209"/>
      <c r="G95" s="41"/>
      <c r="H95" s="19"/>
      <c r="I95" s="17">
        <f t="shared" si="11"/>
        <v>0</v>
      </c>
      <c r="J95" s="42"/>
      <c r="K95" s="17">
        <f t="shared" si="12"/>
        <v>0</v>
      </c>
      <c r="L95" s="19">
        <f t="shared" si="13"/>
        <v>0</v>
      </c>
      <c r="M95" s="43"/>
    </row>
    <row r="96" spans="1:13" s="3" customFormat="1" ht="18.75" customHeight="1">
      <c r="A96" s="322"/>
      <c r="B96" s="671"/>
      <c r="C96" s="672"/>
      <c r="D96" s="672"/>
      <c r="E96" s="673"/>
      <c r="F96" s="209"/>
      <c r="G96" s="41"/>
      <c r="H96" s="19"/>
      <c r="I96" s="44">
        <f t="shared" si="11"/>
        <v>0</v>
      </c>
      <c r="J96" s="42"/>
      <c r="K96" s="44">
        <f t="shared" si="12"/>
        <v>0</v>
      </c>
      <c r="L96" s="45">
        <f t="shared" si="13"/>
        <v>0</v>
      </c>
      <c r="M96" s="43"/>
    </row>
    <row r="97" spans="1:13" s="3" customFormat="1" ht="18.75" customHeight="1">
      <c r="A97" s="322"/>
      <c r="B97" s="658"/>
      <c r="C97" s="659"/>
      <c r="D97" s="659"/>
      <c r="E97" s="660"/>
      <c r="F97" s="209"/>
      <c r="G97" s="41"/>
      <c r="H97" s="19"/>
      <c r="I97" s="17">
        <f t="shared" si="11"/>
        <v>0</v>
      </c>
      <c r="J97" s="50"/>
      <c r="K97" s="17">
        <f t="shared" si="12"/>
        <v>0</v>
      </c>
      <c r="L97" s="19">
        <f t="shared" si="13"/>
        <v>0</v>
      </c>
      <c r="M97" s="51"/>
    </row>
    <row r="98" spans="1:13" s="3" customFormat="1" ht="18.75" customHeight="1">
      <c r="A98" s="322"/>
      <c r="B98" s="671"/>
      <c r="C98" s="672"/>
      <c r="D98" s="672"/>
      <c r="E98" s="673"/>
      <c r="F98" s="209"/>
      <c r="G98" s="41"/>
      <c r="H98" s="19"/>
      <c r="I98" s="44">
        <f t="shared" si="11"/>
        <v>0</v>
      </c>
      <c r="J98" s="50"/>
      <c r="K98" s="17">
        <f t="shared" si="12"/>
        <v>0</v>
      </c>
      <c r="L98" s="45">
        <f t="shared" si="13"/>
        <v>0</v>
      </c>
      <c r="M98" s="51"/>
    </row>
    <row r="99" spans="1:13" s="3" customFormat="1" ht="18.75" customHeight="1">
      <c r="A99" s="322"/>
      <c r="B99" s="571"/>
      <c r="C99" s="572"/>
      <c r="D99" s="572"/>
      <c r="E99" s="646"/>
      <c r="F99" s="209"/>
      <c r="G99" s="41"/>
      <c r="H99" s="19"/>
      <c r="I99" s="17">
        <f t="shared" si="11"/>
        <v>0</v>
      </c>
      <c r="J99" s="50"/>
      <c r="K99" s="17">
        <f t="shared" si="12"/>
        <v>0</v>
      </c>
      <c r="L99" s="19">
        <f t="shared" si="13"/>
        <v>0</v>
      </c>
      <c r="M99" s="51"/>
    </row>
    <row r="100" spans="1:13" s="3" customFormat="1" ht="18.75" customHeight="1">
      <c r="A100" s="322"/>
      <c r="B100" s="571"/>
      <c r="C100" s="572"/>
      <c r="D100" s="572"/>
      <c r="E100" s="646"/>
      <c r="F100" s="209"/>
      <c r="G100" s="41"/>
      <c r="H100" s="19"/>
      <c r="I100" s="44">
        <f t="shared" si="11"/>
        <v>0</v>
      </c>
      <c r="J100" s="50"/>
      <c r="K100" s="44">
        <f t="shared" si="12"/>
        <v>0</v>
      </c>
      <c r="L100" s="45">
        <f t="shared" si="13"/>
        <v>0</v>
      </c>
      <c r="M100" s="51"/>
    </row>
    <row r="101" spans="1:13" s="3" customFormat="1" ht="18.75" customHeight="1">
      <c r="A101" s="319"/>
      <c r="B101" s="571"/>
      <c r="C101" s="572"/>
      <c r="D101" s="572"/>
      <c r="E101" s="646"/>
      <c r="F101" s="206"/>
      <c r="G101" s="23"/>
      <c r="H101" s="24"/>
      <c r="I101" s="17">
        <f>SUM(H101)*$F101</f>
        <v>0</v>
      </c>
      <c r="J101" s="24"/>
      <c r="K101" s="17">
        <f t="shared" si="12"/>
        <v>0</v>
      </c>
      <c r="L101" s="19">
        <f>SUM(,I101,K101)</f>
        <v>0</v>
      </c>
      <c r="M101" s="23"/>
    </row>
    <row r="102" spans="1:13" s="3" customFormat="1" ht="18.75" customHeight="1">
      <c r="A102" s="319"/>
      <c r="B102" s="571"/>
      <c r="C102" s="572"/>
      <c r="D102" s="572"/>
      <c r="E102" s="646"/>
      <c r="F102" s="206"/>
      <c r="G102" s="23"/>
      <c r="H102" s="24"/>
      <c r="I102" s="17">
        <f>SUM(H102)*$F102</f>
        <v>0</v>
      </c>
      <c r="J102" s="24"/>
      <c r="K102" s="17">
        <f t="shared" si="12"/>
        <v>0</v>
      </c>
      <c r="L102" s="19">
        <f>SUM(,I102,K102)</f>
        <v>0</v>
      </c>
      <c r="M102" s="23"/>
    </row>
    <row r="103" spans="1:13" s="3" customFormat="1" ht="18.75" customHeight="1">
      <c r="A103" s="319"/>
      <c r="B103" s="571"/>
      <c r="C103" s="572"/>
      <c r="D103" s="572"/>
      <c r="E103" s="646"/>
      <c r="F103" s="206"/>
      <c r="G103" s="23"/>
      <c r="H103" s="24"/>
      <c r="I103" s="17">
        <f>SUM(H103)*$F103</f>
        <v>0</v>
      </c>
      <c r="J103" s="24"/>
      <c r="K103" s="17">
        <f t="shared" si="12"/>
        <v>0</v>
      </c>
      <c r="L103" s="19">
        <f>SUM(,I103,K103)</f>
        <v>0</v>
      </c>
      <c r="M103" s="23"/>
    </row>
    <row r="104" spans="1:13" s="3" customFormat="1" ht="18.75" customHeight="1">
      <c r="A104" s="322"/>
      <c r="B104" s="658"/>
      <c r="C104" s="659"/>
      <c r="D104" s="659"/>
      <c r="E104" s="660"/>
      <c r="F104" s="236"/>
      <c r="G104" s="52"/>
      <c r="H104" s="53"/>
      <c r="I104" s="17">
        <f t="shared" si="11"/>
        <v>0</v>
      </c>
      <c r="J104" s="54"/>
      <c r="K104" s="55">
        <f>SUM(K97:K100)</f>
        <v>0</v>
      </c>
      <c r="L104" s="19">
        <f t="shared" si="13"/>
        <v>0</v>
      </c>
      <c r="M104" s="51"/>
    </row>
    <row r="105" spans="1:13" s="3" customFormat="1" ht="18.75" customHeight="1">
      <c r="A105" s="319"/>
      <c r="B105" s="658"/>
      <c r="C105" s="659"/>
      <c r="D105" s="659"/>
      <c r="E105" s="660"/>
      <c r="F105" s="206"/>
      <c r="G105" s="23"/>
      <c r="H105" s="24"/>
      <c r="I105" s="17">
        <f t="shared" si="11"/>
        <v>0</v>
      </c>
      <c r="J105" s="24"/>
      <c r="K105" s="17">
        <f aca="true" t="shared" si="14" ref="K105:K110">SUM(J105)*$F105</f>
        <v>0</v>
      </c>
      <c r="L105" s="19">
        <f t="shared" si="13"/>
        <v>0</v>
      </c>
      <c r="M105" s="23"/>
    </row>
    <row r="106" spans="1:13" s="3" customFormat="1" ht="18.75" customHeight="1">
      <c r="A106" s="319"/>
      <c r="B106" s="658"/>
      <c r="C106" s="659"/>
      <c r="D106" s="659"/>
      <c r="E106" s="660"/>
      <c r="F106" s="206"/>
      <c r="G106" s="23"/>
      <c r="H106" s="24"/>
      <c r="I106" s="17">
        <f t="shared" si="11"/>
        <v>0</v>
      </c>
      <c r="J106" s="24"/>
      <c r="K106" s="17">
        <f t="shared" si="14"/>
        <v>0</v>
      </c>
      <c r="L106" s="19">
        <f t="shared" si="13"/>
        <v>0</v>
      </c>
      <c r="M106" s="23"/>
    </row>
    <row r="107" spans="1:13" s="3" customFormat="1" ht="18.75" customHeight="1">
      <c r="A107" s="319"/>
      <c r="B107" s="671"/>
      <c r="C107" s="672"/>
      <c r="D107" s="672"/>
      <c r="E107" s="673"/>
      <c r="F107" s="206"/>
      <c r="G107" s="23"/>
      <c r="H107" s="24"/>
      <c r="I107" s="17">
        <f t="shared" si="11"/>
        <v>0</v>
      </c>
      <c r="J107" s="24"/>
      <c r="K107" s="17">
        <f t="shared" si="14"/>
        <v>0</v>
      </c>
      <c r="L107" s="19">
        <f t="shared" si="13"/>
        <v>0</v>
      </c>
      <c r="M107" s="23"/>
    </row>
    <row r="108" spans="1:13" s="3" customFormat="1" ht="18.75" customHeight="1">
      <c r="A108" s="322"/>
      <c r="B108" s="571"/>
      <c r="C108" s="572"/>
      <c r="D108" s="572"/>
      <c r="E108" s="646"/>
      <c r="F108" s="209"/>
      <c r="G108" s="41"/>
      <c r="H108" s="19"/>
      <c r="I108" s="17">
        <f t="shared" si="11"/>
        <v>0</v>
      </c>
      <c r="J108" s="50"/>
      <c r="K108" s="44">
        <f t="shared" si="14"/>
        <v>0</v>
      </c>
      <c r="L108" s="19">
        <f t="shared" si="13"/>
        <v>0</v>
      </c>
      <c r="M108" s="51"/>
    </row>
    <row r="109" spans="1:13" s="3" customFormat="1" ht="18.75" customHeight="1">
      <c r="A109" s="322"/>
      <c r="B109" s="571"/>
      <c r="C109" s="572"/>
      <c r="D109" s="572"/>
      <c r="E109" s="646"/>
      <c r="F109" s="209"/>
      <c r="G109" s="298"/>
      <c r="H109" s="19"/>
      <c r="I109" s="44">
        <f t="shared" si="11"/>
        <v>0</v>
      </c>
      <c r="J109" s="54"/>
      <c r="K109" s="17">
        <f t="shared" si="14"/>
        <v>0</v>
      </c>
      <c r="L109" s="45">
        <f t="shared" si="13"/>
        <v>0</v>
      </c>
      <c r="M109" s="51"/>
    </row>
    <row r="110" spans="1:13" s="3" customFormat="1" ht="18.75" customHeight="1">
      <c r="A110" s="323"/>
      <c r="B110" s="571"/>
      <c r="C110" s="572"/>
      <c r="D110" s="572"/>
      <c r="E110" s="646"/>
      <c r="F110" s="237"/>
      <c r="G110" s="58"/>
      <c r="H110" s="45"/>
      <c r="I110" s="44">
        <f t="shared" si="11"/>
        <v>0</v>
      </c>
      <c r="J110" s="232"/>
      <c r="K110" s="44">
        <f t="shared" si="14"/>
        <v>0</v>
      </c>
      <c r="L110" s="45">
        <f t="shared" si="13"/>
        <v>0</v>
      </c>
      <c r="M110" s="233"/>
    </row>
    <row r="111" spans="1:13" s="3" customFormat="1" ht="18.75" customHeight="1">
      <c r="A111" s="67"/>
      <c r="B111" s="59"/>
      <c r="C111" s="60"/>
      <c r="D111" s="61"/>
      <c r="E111" s="62" t="s">
        <v>49</v>
      </c>
      <c r="F111" s="63"/>
      <c r="G111" s="64"/>
      <c r="H111" s="65"/>
      <c r="I111" s="203">
        <f>SUM(I93:I110)</f>
        <v>6324</v>
      </c>
      <c r="J111" s="203"/>
      <c r="K111" s="203">
        <f>SUM(K93:K110)</f>
        <v>1277</v>
      </c>
      <c r="L111" s="203">
        <f>SUM(L93:L110)</f>
        <v>7601</v>
      </c>
      <c r="M111" s="211"/>
    </row>
    <row r="112" spans="1:13" s="3" customFormat="1" ht="18.75" customHeight="1">
      <c r="A112" s="67"/>
      <c r="B112" s="59"/>
      <c r="C112" s="60"/>
      <c r="D112" s="61"/>
      <c r="E112" s="62" t="s">
        <v>50</v>
      </c>
      <c r="F112" s="63"/>
      <c r="G112" s="64"/>
      <c r="H112" s="65"/>
      <c r="I112" s="202">
        <f>SUM(I83+I111)</f>
        <v>17736</v>
      </c>
      <c r="J112" s="203"/>
      <c r="K112" s="202">
        <f>SUM(K83+K111)</f>
        <v>7664</v>
      </c>
      <c r="L112" s="202">
        <f>SUM(L83+L111)</f>
        <v>25400</v>
      </c>
      <c r="M112" s="211"/>
    </row>
    <row r="113" spans="1:13" s="3" customFormat="1" ht="18.75" customHeight="1">
      <c r="A113" s="283"/>
      <c r="B113" s="283"/>
      <c r="C113" s="283"/>
      <c r="D113" s="13"/>
      <c r="E113" s="283"/>
      <c r="F113" s="197"/>
      <c r="G113" s="197"/>
      <c r="H113" s="197"/>
      <c r="I113" s="198"/>
      <c r="J113" s="198"/>
      <c r="K113" s="198"/>
      <c r="L113" s="198"/>
      <c r="M113" s="197"/>
    </row>
    <row r="114" spans="1:13" s="3" customFormat="1" ht="18.75" customHeight="1">
      <c r="A114" s="283"/>
      <c r="B114" s="283"/>
      <c r="C114" s="283"/>
      <c r="D114" s="13"/>
      <c r="E114" s="547" t="s">
        <v>102</v>
      </c>
      <c r="F114" s="547"/>
      <c r="G114" s="547"/>
      <c r="H114" s="547"/>
      <c r="I114" s="547" t="s">
        <v>101</v>
      </c>
      <c r="J114" s="547"/>
      <c r="K114" s="547"/>
      <c r="L114" s="547"/>
      <c r="M114" s="197"/>
    </row>
    <row r="115" spans="1:13" s="3" customFormat="1" ht="18.75" customHeight="1">
      <c r="A115" s="283"/>
      <c r="B115" s="283"/>
      <c r="C115" s="283"/>
      <c r="D115" s="13"/>
      <c r="E115" s="547" t="str">
        <f>E28</f>
        <v>         (............................................................)</v>
      </c>
      <c r="F115" s="547"/>
      <c r="G115" s="547"/>
      <c r="H115" s="547"/>
      <c r="I115" s="547" t="str">
        <f>I28</f>
        <v>         (............................................................)</v>
      </c>
      <c r="J115" s="547"/>
      <c r="K115" s="547"/>
      <c r="L115" s="547"/>
      <c r="M115" s="197"/>
    </row>
    <row r="116" spans="1:13" s="3" customFormat="1" ht="18.75" customHeight="1">
      <c r="A116" s="283"/>
      <c r="B116" s="283"/>
      <c r="C116" s="283"/>
      <c r="D116" s="13"/>
      <c r="E116" s="284"/>
      <c r="F116" s="284"/>
      <c r="G116" s="284"/>
      <c r="H116" s="284"/>
      <c r="I116" s="547" t="str">
        <f>I29</f>
        <v>ผู้อำนวยการโรงเรียน .....................................................</v>
      </c>
      <c r="J116" s="547"/>
      <c r="K116" s="547"/>
      <c r="L116" s="547"/>
      <c r="M116" s="197"/>
    </row>
    <row r="117" spans="1:14" s="3" customFormat="1" ht="21">
      <c r="A117" s="636" t="s">
        <v>23</v>
      </c>
      <c r="B117" s="636"/>
      <c r="C117" s="636"/>
      <c r="D117" s="636"/>
      <c r="E117" s="636"/>
      <c r="F117" s="636"/>
      <c r="G117" s="636"/>
      <c r="H117" s="636"/>
      <c r="I117" s="636"/>
      <c r="J117" s="636"/>
      <c r="K117" s="636"/>
      <c r="L117" s="636"/>
      <c r="M117" s="636"/>
      <c r="N117" s="68"/>
    </row>
    <row r="118" spans="1:13" s="3" customFormat="1" ht="18.75" customHeight="1">
      <c r="A118" s="39" t="s">
        <v>35</v>
      </c>
      <c r="B118" s="39"/>
      <c r="C118" s="35"/>
      <c r="D118" s="35"/>
      <c r="E118" s="35" t="str">
        <f>+E31</f>
        <v>ปรับปรุงซ่อมแซมอาคารเรียนอาคารประกอบและสิ่งก่อสร้างอื่นที่ชำรุดทรุดโทรม</v>
      </c>
      <c r="F118" s="32"/>
      <c r="G118" s="33"/>
      <c r="H118" s="34"/>
      <c r="I118" s="283"/>
      <c r="J118" s="35"/>
      <c r="K118" s="35"/>
      <c r="L118" s="35"/>
      <c r="M118" s="35"/>
    </row>
    <row r="119" spans="1:13" s="3" customFormat="1" ht="18.75" customHeight="1" thickBot="1">
      <c r="A119" s="661" t="s">
        <v>0</v>
      </c>
      <c r="B119" s="661"/>
      <c r="C119" s="661"/>
      <c r="D119" s="35" t="str">
        <f>+D90</f>
        <v>โรงเรียน      ตำบล      อำเภอ      จังหวัด </v>
      </c>
      <c r="E119" s="35"/>
      <c r="F119" s="35"/>
      <c r="G119" s="35"/>
      <c r="H119" s="35"/>
      <c r="I119" s="36" t="s">
        <v>46</v>
      </c>
      <c r="J119" s="37" t="str">
        <f>+J32</f>
        <v>สพป.ปัตตานี เขต 2</v>
      </c>
      <c r="K119" s="37"/>
      <c r="L119" s="37"/>
      <c r="M119" s="37"/>
    </row>
    <row r="120" spans="1:13" s="3" customFormat="1" ht="18.75" customHeight="1" thickTop="1">
      <c r="A120" s="576" t="s">
        <v>3</v>
      </c>
      <c r="B120" s="601" t="s">
        <v>4</v>
      </c>
      <c r="C120" s="602"/>
      <c r="D120" s="602"/>
      <c r="E120" s="602"/>
      <c r="F120" s="667" t="s">
        <v>11</v>
      </c>
      <c r="G120" s="634" t="s">
        <v>13</v>
      </c>
      <c r="H120" s="669" t="s">
        <v>18</v>
      </c>
      <c r="I120" s="670"/>
      <c r="J120" s="669" t="s">
        <v>15</v>
      </c>
      <c r="K120" s="670"/>
      <c r="L120" s="665" t="s">
        <v>17</v>
      </c>
      <c r="M120" s="576" t="s">
        <v>5</v>
      </c>
    </row>
    <row r="121" spans="1:13" s="3" customFormat="1" ht="22.5" customHeight="1" thickBot="1">
      <c r="A121" s="577"/>
      <c r="B121" s="604"/>
      <c r="C121" s="605"/>
      <c r="D121" s="605"/>
      <c r="E121" s="605"/>
      <c r="F121" s="668"/>
      <c r="G121" s="635"/>
      <c r="H121" s="14" t="s">
        <v>24</v>
      </c>
      <c r="I121" s="14" t="s">
        <v>16</v>
      </c>
      <c r="J121" s="14" t="s">
        <v>24</v>
      </c>
      <c r="K121" s="14" t="s">
        <v>16</v>
      </c>
      <c r="L121" s="666"/>
      <c r="M121" s="577"/>
    </row>
    <row r="122" spans="1:13" s="3" customFormat="1" ht="18.75" customHeight="1" thickTop="1">
      <c r="A122" s="318"/>
      <c r="B122" s="655"/>
      <c r="C122" s="656"/>
      <c r="D122" s="656"/>
      <c r="E122" s="657"/>
      <c r="F122" s="205">
        <v>23</v>
      </c>
      <c r="G122" s="15"/>
      <c r="H122" s="16">
        <v>24</v>
      </c>
      <c r="I122" s="17">
        <f aca="true" t="shared" si="15" ref="I122:I139">SUM(H122)*$F122</f>
        <v>552</v>
      </c>
      <c r="J122" s="18">
        <v>25</v>
      </c>
      <c r="K122" s="17">
        <f aca="true" t="shared" si="16" ref="K122:K129">SUM(J122)*$F122</f>
        <v>575</v>
      </c>
      <c r="L122" s="19">
        <f aca="true" t="shared" si="17" ref="L122:L139">SUM(,I122,K122)</f>
        <v>1127</v>
      </c>
      <c r="M122" s="15"/>
    </row>
    <row r="123" spans="1:13" s="3" customFormat="1" ht="18.75" customHeight="1">
      <c r="A123" s="322"/>
      <c r="B123" s="658"/>
      <c r="C123" s="659"/>
      <c r="D123" s="659"/>
      <c r="E123" s="660"/>
      <c r="F123" s="206">
        <v>26</v>
      </c>
      <c r="G123" s="23"/>
      <c r="H123" s="24">
        <v>222</v>
      </c>
      <c r="I123" s="17">
        <f t="shared" si="15"/>
        <v>5772</v>
      </c>
      <c r="J123" s="40">
        <v>27</v>
      </c>
      <c r="K123" s="17">
        <f t="shared" si="16"/>
        <v>702</v>
      </c>
      <c r="L123" s="19">
        <f t="shared" si="17"/>
        <v>6474</v>
      </c>
      <c r="M123" s="23"/>
    </row>
    <row r="124" spans="1:13" s="3" customFormat="1" ht="18.75" customHeight="1">
      <c r="A124" s="322"/>
      <c r="B124" s="658"/>
      <c r="C124" s="659"/>
      <c r="D124" s="659"/>
      <c r="E124" s="660"/>
      <c r="F124" s="209"/>
      <c r="G124" s="41"/>
      <c r="H124" s="19"/>
      <c r="I124" s="17">
        <f t="shared" si="15"/>
        <v>0</v>
      </c>
      <c r="J124" s="42"/>
      <c r="K124" s="17">
        <f t="shared" si="16"/>
        <v>0</v>
      </c>
      <c r="L124" s="19">
        <f t="shared" si="17"/>
        <v>0</v>
      </c>
      <c r="M124" s="43"/>
    </row>
    <row r="125" spans="1:13" s="3" customFormat="1" ht="18.75" customHeight="1">
      <c r="A125" s="322"/>
      <c r="B125" s="671"/>
      <c r="C125" s="672"/>
      <c r="D125" s="672"/>
      <c r="E125" s="673"/>
      <c r="F125" s="209"/>
      <c r="G125" s="41"/>
      <c r="H125" s="19"/>
      <c r="I125" s="44">
        <f t="shared" si="15"/>
        <v>0</v>
      </c>
      <c r="J125" s="42"/>
      <c r="K125" s="44">
        <f t="shared" si="16"/>
        <v>0</v>
      </c>
      <c r="L125" s="45">
        <f t="shared" si="17"/>
        <v>0</v>
      </c>
      <c r="M125" s="43"/>
    </row>
    <row r="126" spans="1:13" s="3" customFormat="1" ht="18.75" customHeight="1">
      <c r="A126" s="322"/>
      <c r="B126" s="658"/>
      <c r="C126" s="659"/>
      <c r="D126" s="659"/>
      <c r="E126" s="660"/>
      <c r="F126" s="209"/>
      <c r="G126" s="41"/>
      <c r="H126" s="19"/>
      <c r="I126" s="17">
        <f t="shared" si="15"/>
        <v>0</v>
      </c>
      <c r="J126" s="50"/>
      <c r="K126" s="17">
        <f t="shared" si="16"/>
        <v>0</v>
      </c>
      <c r="L126" s="19">
        <f t="shared" si="17"/>
        <v>0</v>
      </c>
      <c r="M126" s="51"/>
    </row>
    <row r="127" spans="1:13" s="3" customFormat="1" ht="18.75" customHeight="1">
      <c r="A127" s="322"/>
      <c r="B127" s="671"/>
      <c r="C127" s="672"/>
      <c r="D127" s="672"/>
      <c r="E127" s="673"/>
      <c r="F127" s="209"/>
      <c r="G127" s="41"/>
      <c r="H127" s="19"/>
      <c r="I127" s="44">
        <f t="shared" si="15"/>
        <v>0</v>
      </c>
      <c r="J127" s="50"/>
      <c r="K127" s="17">
        <f t="shared" si="16"/>
        <v>0</v>
      </c>
      <c r="L127" s="45">
        <f t="shared" si="17"/>
        <v>0</v>
      </c>
      <c r="M127" s="51"/>
    </row>
    <row r="128" spans="1:13" s="3" customFormat="1" ht="18.75" customHeight="1">
      <c r="A128" s="322"/>
      <c r="B128" s="571"/>
      <c r="C128" s="572"/>
      <c r="D128" s="572"/>
      <c r="E128" s="646"/>
      <c r="F128" s="209"/>
      <c r="G128" s="41"/>
      <c r="H128" s="19"/>
      <c r="I128" s="17">
        <f t="shared" si="15"/>
        <v>0</v>
      </c>
      <c r="J128" s="50"/>
      <c r="K128" s="17">
        <f t="shared" si="16"/>
        <v>0</v>
      </c>
      <c r="L128" s="19">
        <f t="shared" si="17"/>
        <v>0</v>
      </c>
      <c r="M128" s="51"/>
    </row>
    <row r="129" spans="1:13" s="3" customFormat="1" ht="18.75" customHeight="1">
      <c r="A129" s="322"/>
      <c r="B129" s="571"/>
      <c r="C129" s="572"/>
      <c r="D129" s="572"/>
      <c r="E129" s="646"/>
      <c r="F129" s="209"/>
      <c r="G129" s="41"/>
      <c r="H129" s="19"/>
      <c r="I129" s="44">
        <f t="shared" si="15"/>
        <v>0</v>
      </c>
      <c r="J129" s="50"/>
      <c r="K129" s="44">
        <f t="shared" si="16"/>
        <v>0</v>
      </c>
      <c r="L129" s="45">
        <f t="shared" si="17"/>
        <v>0</v>
      </c>
      <c r="M129" s="51"/>
    </row>
    <row r="130" spans="1:13" s="3" customFormat="1" ht="18.75" customHeight="1">
      <c r="A130" s="322"/>
      <c r="B130" s="571"/>
      <c r="C130" s="572"/>
      <c r="D130" s="572"/>
      <c r="E130" s="646"/>
      <c r="F130" s="236"/>
      <c r="G130" s="52"/>
      <c r="H130" s="53"/>
      <c r="I130" s="17">
        <f t="shared" si="15"/>
        <v>0</v>
      </c>
      <c r="J130" s="54"/>
      <c r="K130" s="55">
        <f>SUM(K126:K129)</f>
        <v>0</v>
      </c>
      <c r="L130" s="19">
        <f t="shared" si="17"/>
        <v>0</v>
      </c>
      <c r="M130" s="51"/>
    </row>
    <row r="131" spans="1:13" s="3" customFormat="1" ht="18.75" customHeight="1">
      <c r="A131" s="319"/>
      <c r="B131" s="571"/>
      <c r="C131" s="572"/>
      <c r="D131" s="572"/>
      <c r="E131" s="646"/>
      <c r="F131" s="206"/>
      <c r="G131" s="23"/>
      <c r="H131" s="24"/>
      <c r="I131" s="17">
        <f>SUM(H131)*$F131</f>
        <v>0</v>
      </c>
      <c r="J131" s="24"/>
      <c r="K131" s="17">
        <f>SUM(J131)*$F131</f>
        <v>0</v>
      </c>
      <c r="L131" s="19">
        <f t="shared" si="17"/>
        <v>0</v>
      </c>
      <c r="M131" s="23"/>
    </row>
    <row r="132" spans="1:13" s="3" customFormat="1" ht="18.75" customHeight="1">
      <c r="A132" s="319"/>
      <c r="B132" s="571"/>
      <c r="C132" s="572"/>
      <c r="D132" s="572"/>
      <c r="E132" s="646"/>
      <c r="F132" s="206"/>
      <c r="G132" s="23"/>
      <c r="H132" s="24"/>
      <c r="I132" s="17">
        <f t="shared" si="15"/>
        <v>0</v>
      </c>
      <c r="J132" s="24"/>
      <c r="K132" s="17">
        <f>SUM(J132)*$F132</f>
        <v>0</v>
      </c>
      <c r="L132" s="19">
        <f t="shared" si="17"/>
        <v>0</v>
      </c>
      <c r="M132" s="23"/>
    </row>
    <row r="133" spans="1:13" s="3" customFormat="1" ht="18.75" customHeight="1">
      <c r="A133" s="319"/>
      <c r="B133" s="571"/>
      <c r="C133" s="572"/>
      <c r="D133" s="572"/>
      <c r="E133" s="646"/>
      <c r="F133" s="206"/>
      <c r="G133" s="23"/>
      <c r="H133" s="24"/>
      <c r="I133" s="17">
        <f t="shared" si="15"/>
        <v>0</v>
      </c>
      <c r="J133" s="24"/>
      <c r="K133" s="17">
        <f>SUM(J133)*$F133</f>
        <v>0</v>
      </c>
      <c r="L133" s="19">
        <f t="shared" si="17"/>
        <v>0</v>
      </c>
      <c r="M133" s="23"/>
    </row>
    <row r="134" spans="1:13" s="3" customFormat="1" ht="18.75" customHeight="1">
      <c r="A134" s="322"/>
      <c r="B134" s="658"/>
      <c r="C134" s="659"/>
      <c r="D134" s="659"/>
      <c r="E134" s="660"/>
      <c r="F134" s="209"/>
      <c r="G134" s="41"/>
      <c r="H134" s="19"/>
      <c r="I134" s="44">
        <f t="shared" si="15"/>
        <v>0</v>
      </c>
      <c r="J134" s="42"/>
      <c r="K134" s="17">
        <f aca="true" t="shared" si="18" ref="K134:K139">SUM(J134)*$F134</f>
        <v>0</v>
      </c>
      <c r="L134" s="45">
        <f t="shared" si="17"/>
        <v>0</v>
      </c>
      <c r="M134" s="43"/>
    </row>
    <row r="135" spans="1:13" s="3" customFormat="1" ht="18.75" customHeight="1">
      <c r="A135" s="322"/>
      <c r="B135" s="658"/>
      <c r="C135" s="659"/>
      <c r="D135" s="659"/>
      <c r="E135" s="660"/>
      <c r="F135" s="209"/>
      <c r="G135" s="41"/>
      <c r="H135" s="19"/>
      <c r="I135" s="17">
        <f t="shared" si="15"/>
        <v>0</v>
      </c>
      <c r="J135" s="50"/>
      <c r="K135" s="17">
        <f t="shared" si="18"/>
        <v>0</v>
      </c>
      <c r="L135" s="19">
        <f t="shared" si="17"/>
        <v>0</v>
      </c>
      <c r="M135" s="51"/>
    </row>
    <row r="136" spans="1:13" s="3" customFormat="1" ht="18.75" customHeight="1">
      <c r="A136" s="322"/>
      <c r="B136" s="671"/>
      <c r="C136" s="672"/>
      <c r="D136" s="672"/>
      <c r="E136" s="673"/>
      <c r="F136" s="209"/>
      <c r="G136" s="41"/>
      <c r="H136" s="19"/>
      <c r="I136" s="44">
        <f t="shared" si="15"/>
        <v>0</v>
      </c>
      <c r="J136" s="50"/>
      <c r="K136" s="17">
        <f t="shared" si="18"/>
        <v>0</v>
      </c>
      <c r="L136" s="45">
        <f t="shared" si="17"/>
        <v>0</v>
      </c>
      <c r="M136" s="51"/>
    </row>
    <row r="137" spans="1:13" s="3" customFormat="1" ht="18.75" customHeight="1">
      <c r="A137" s="322"/>
      <c r="B137" s="571"/>
      <c r="C137" s="572"/>
      <c r="D137" s="572"/>
      <c r="E137" s="646"/>
      <c r="F137" s="209"/>
      <c r="G137" s="41"/>
      <c r="H137" s="19"/>
      <c r="I137" s="17">
        <f t="shared" si="15"/>
        <v>0</v>
      </c>
      <c r="J137" s="50"/>
      <c r="K137" s="44">
        <f t="shared" si="18"/>
        <v>0</v>
      </c>
      <c r="L137" s="19">
        <f t="shared" si="17"/>
        <v>0</v>
      </c>
      <c r="M137" s="51"/>
    </row>
    <row r="138" spans="1:13" s="3" customFormat="1" ht="18.75" customHeight="1">
      <c r="A138" s="322"/>
      <c r="B138" s="571"/>
      <c r="C138" s="572"/>
      <c r="D138" s="572"/>
      <c r="E138" s="646"/>
      <c r="F138" s="209"/>
      <c r="G138" s="298"/>
      <c r="H138" s="19"/>
      <c r="I138" s="44">
        <f t="shared" si="15"/>
        <v>0</v>
      </c>
      <c r="J138" s="54"/>
      <c r="K138" s="17">
        <f t="shared" si="18"/>
        <v>0</v>
      </c>
      <c r="L138" s="45">
        <f t="shared" si="17"/>
        <v>0</v>
      </c>
      <c r="M138" s="51"/>
    </row>
    <row r="139" spans="1:13" s="3" customFormat="1" ht="18.75" customHeight="1">
      <c r="A139" s="323"/>
      <c r="B139" s="571"/>
      <c r="C139" s="572"/>
      <c r="D139" s="572"/>
      <c r="E139" s="646"/>
      <c r="F139" s="237"/>
      <c r="G139" s="58"/>
      <c r="H139" s="45"/>
      <c r="I139" s="44">
        <f t="shared" si="15"/>
        <v>0</v>
      </c>
      <c r="J139" s="232"/>
      <c r="K139" s="44">
        <f t="shared" si="18"/>
        <v>0</v>
      </c>
      <c r="L139" s="45">
        <f t="shared" si="17"/>
        <v>0</v>
      </c>
      <c r="M139" s="233"/>
    </row>
    <row r="140" spans="1:13" s="3" customFormat="1" ht="18.75" customHeight="1">
      <c r="A140" s="67"/>
      <c r="B140" s="59"/>
      <c r="C140" s="60"/>
      <c r="D140" s="61"/>
      <c r="E140" s="62" t="s">
        <v>51</v>
      </c>
      <c r="F140" s="63"/>
      <c r="G140" s="64"/>
      <c r="H140" s="65"/>
      <c r="I140" s="203">
        <f>SUM(I122:I139)</f>
        <v>6324</v>
      </c>
      <c r="J140" s="203"/>
      <c r="K140" s="203">
        <f>SUM(K122:K139)</f>
        <v>1277</v>
      </c>
      <c r="L140" s="203">
        <f>SUM(L122:L139)</f>
        <v>7601</v>
      </c>
      <c r="M140" s="211"/>
    </row>
    <row r="141" spans="1:13" s="3" customFormat="1" ht="18.75" customHeight="1">
      <c r="A141" s="67"/>
      <c r="B141" s="59"/>
      <c r="C141" s="60"/>
      <c r="D141" s="61"/>
      <c r="E141" s="62" t="s">
        <v>52</v>
      </c>
      <c r="F141" s="63"/>
      <c r="G141" s="64"/>
      <c r="H141" s="65"/>
      <c r="I141" s="202">
        <f>SUM(I112+I140)</f>
        <v>24060</v>
      </c>
      <c r="J141" s="203"/>
      <c r="K141" s="202">
        <f>SUM(K112+K140)</f>
        <v>8941</v>
      </c>
      <c r="L141" s="202">
        <f>SUM(L112+L140)</f>
        <v>33001</v>
      </c>
      <c r="M141" s="211"/>
    </row>
    <row r="142" spans="1:13" s="3" customFormat="1" ht="18.75" customHeight="1">
      <c r="A142" s="283"/>
      <c r="B142" s="283"/>
      <c r="C142" s="283"/>
      <c r="D142" s="13"/>
      <c r="E142" s="283"/>
      <c r="F142" s="197"/>
      <c r="G142" s="197"/>
      <c r="H142" s="197"/>
      <c r="I142" s="198"/>
      <c r="J142" s="198"/>
      <c r="K142" s="198"/>
      <c r="L142" s="198"/>
      <c r="M142" s="197"/>
    </row>
    <row r="143" spans="1:13" s="3" customFormat="1" ht="18.75" customHeight="1">
      <c r="A143" s="283"/>
      <c r="B143" s="283"/>
      <c r="C143" s="283"/>
      <c r="D143" s="13"/>
      <c r="E143" s="547" t="s">
        <v>102</v>
      </c>
      <c r="F143" s="547"/>
      <c r="G143" s="547"/>
      <c r="H143" s="547"/>
      <c r="I143" s="547" t="s">
        <v>101</v>
      </c>
      <c r="J143" s="547"/>
      <c r="K143" s="547"/>
      <c r="L143" s="547"/>
      <c r="M143" s="197"/>
    </row>
    <row r="144" spans="1:13" s="3" customFormat="1" ht="18.75" customHeight="1">
      <c r="A144" s="283"/>
      <c r="B144" s="283"/>
      <c r="C144" s="283"/>
      <c r="D144" s="13"/>
      <c r="E144" s="547" t="str">
        <f>E28</f>
        <v>         (............................................................)</v>
      </c>
      <c r="F144" s="547"/>
      <c r="G144" s="547"/>
      <c r="H144" s="547"/>
      <c r="I144" s="547" t="str">
        <f>I28</f>
        <v>         (............................................................)</v>
      </c>
      <c r="J144" s="547"/>
      <c r="K144" s="547"/>
      <c r="L144" s="547"/>
      <c r="M144" s="197"/>
    </row>
    <row r="145" spans="1:13" s="3" customFormat="1" ht="18.75" customHeight="1">
      <c r="A145" s="283"/>
      <c r="B145" s="283"/>
      <c r="C145" s="283"/>
      <c r="D145" s="13"/>
      <c r="E145" s="284"/>
      <c r="F145" s="284"/>
      <c r="G145" s="284"/>
      <c r="H145" s="284"/>
      <c r="I145" s="547" t="str">
        <f>I29</f>
        <v>ผู้อำนวยการโรงเรียน .....................................................</v>
      </c>
      <c r="J145" s="547"/>
      <c r="K145" s="547"/>
      <c r="L145" s="547"/>
      <c r="M145" s="197"/>
    </row>
    <row r="146" spans="1:14" s="3" customFormat="1" ht="21">
      <c r="A146" s="636" t="s">
        <v>23</v>
      </c>
      <c r="B146" s="636"/>
      <c r="C146" s="636"/>
      <c r="D146" s="636"/>
      <c r="E146" s="636"/>
      <c r="F146" s="636"/>
      <c r="G146" s="636"/>
      <c r="H146" s="636"/>
      <c r="I146" s="636"/>
      <c r="J146" s="636"/>
      <c r="K146" s="636"/>
      <c r="L146" s="636"/>
      <c r="M146" s="636"/>
      <c r="N146" s="68"/>
    </row>
    <row r="147" spans="1:13" s="3" customFormat="1" ht="18.75" customHeight="1">
      <c r="A147" s="39" t="s">
        <v>35</v>
      </c>
      <c r="B147" s="39"/>
      <c r="C147" s="35"/>
      <c r="D147" s="35"/>
      <c r="E147" s="35" t="str">
        <f>+E60</f>
        <v>ปรับปรุงซ่อมแซมอาคารเรียนอาคารประกอบและสิ่งก่อสร้างอื่นที่ชำรุดทรุดโทรม</v>
      </c>
      <c r="F147" s="32"/>
      <c r="G147" s="33"/>
      <c r="H147" s="34"/>
      <c r="I147" s="283"/>
      <c r="J147" s="35"/>
      <c r="K147" s="35"/>
      <c r="L147" s="35"/>
      <c r="M147" s="35"/>
    </row>
    <row r="148" spans="1:13" s="3" customFormat="1" ht="18.75" customHeight="1" thickBot="1">
      <c r="A148" s="661" t="s">
        <v>0</v>
      </c>
      <c r="B148" s="661"/>
      <c r="C148" s="661"/>
      <c r="D148" s="35" t="str">
        <f>+D119</f>
        <v>โรงเรียน      ตำบล      อำเภอ      จังหวัด </v>
      </c>
      <c r="E148" s="35"/>
      <c r="F148" s="35"/>
      <c r="G148" s="35"/>
      <c r="H148" s="35"/>
      <c r="I148" s="36" t="s">
        <v>46</v>
      </c>
      <c r="J148" s="37" t="str">
        <f>+J61</f>
        <v>สพป.ปัตตานี เขต 2</v>
      </c>
      <c r="K148" s="37"/>
      <c r="L148" s="37"/>
      <c r="M148" s="37"/>
    </row>
    <row r="149" spans="1:13" s="3" customFormat="1" ht="18.75" customHeight="1" thickTop="1">
      <c r="A149" s="576" t="s">
        <v>3</v>
      </c>
      <c r="B149" s="601" t="s">
        <v>4</v>
      </c>
      <c r="C149" s="602"/>
      <c r="D149" s="602"/>
      <c r="E149" s="602"/>
      <c r="F149" s="667" t="s">
        <v>11</v>
      </c>
      <c r="G149" s="634" t="s">
        <v>13</v>
      </c>
      <c r="H149" s="669" t="s">
        <v>18</v>
      </c>
      <c r="I149" s="670"/>
      <c r="J149" s="669" t="s">
        <v>15</v>
      </c>
      <c r="K149" s="670"/>
      <c r="L149" s="665" t="s">
        <v>17</v>
      </c>
      <c r="M149" s="576" t="s">
        <v>5</v>
      </c>
    </row>
    <row r="150" spans="1:13" s="3" customFormat="1" ht="22.5" customHeight="1" thickBot="1">
      <c r="A150" s="577"/>
      <c r="B150" s="604"/>
      <c r="C150" s="605"/>
      <c r="D150" s="605"/>
      <c r="E150" s="605"/>
      <c r="F150" s="668"/>
      <c r="G150" s="635"/>
      <c r="H150" s="14" t="s">
        <v>24</v>
      </c>
      <c r="I150" s="14" t="s">
        <v>16</v>
      </c>
      <c r="J150" s="14" t="s">
        <v>24</v>
      </c>
      <c r="K150" s="14" t="s">
        <v>16</v>
      </c>
      <c r="L150" s="666"/>
      <c r="M150" s="577"/>
    </row>
    <row r="151" spans="1:13" s="3" customFormat="1" ht="18.75" customHeight="1" thickTop="1">
      <c r="A151" s="318"/>
      <c r="B151" s="655"/>
      <c r="C151" s="656"/>
      <c r="D151" s="656"/>
      <c r="E151" s="657"/>
      <c r="F151" s="205">
        <v>23</v>
      </c>
      <c r="G151" s="15"/>
      <c r="H151" s="16">
        <v>24</v>
      </c>
      <c r="I151" s="17">
        <f aca="true" t="shared" si="19" ref="I151:I159">SUM(H151)*$F151</f>
        <v>552</v>
      </c>
      <c r="J151" s="18">
        <v>25</v>
      </c>
      <c r="K151" s="17">
        <f aca="true" t="shared" si="20" ref="K151:K158">SUM(J151)*$F151</f>
        <v>575</v>
      </c>
      <c r="L151" s="19">
        <f aca="true" t="shared" si="21" ref="L151:L168">SUM(,I151,K151)</f>
        <v>1127</v>
      </c>
      <c r="M151" s="15"/>
    </row>
    <row r="152" spans="1:13" s="3" customFormat="1" ht="18.75" customHeight="1">
      <c r="A152" s="322"/>
      <c r="B152" s="658"/>
      <c r="C152" s="659"/>
      <c r="D152" s="659"/>
      <c r="E152" s="660"/>
      <c r="F152" s="206">
        <v>26</v>
      </c>
      <c r="G152" s="23"/>
      <c r="H152" s="24">
        <v>2500</v>
      </c>
      <c r="I152" s="17">
        <f t="shared" si="19"/>
        <v>65000</v>
      </c>
      <c r="J152" s="40">
        <v>27</v>
      </c>
      <c r="K152" s="17">
        <f t="shared" si="20"/>
        <v>702</v>
      </c>
      <c r="L152" s="19">
        <f t="shared" si="21"/>
        <v>65702</v>
      </c>
      <c r="M152" s="23"/>
    </row>
    <row r="153" spans="1:13" s="3" customFormat="1" ht="18.75" customHeight="1">
      <c r="A153" s="322"/>
      <c r="B153" s="658"/>
      <c r="C153" s="659"/>
      <c r="D153" s="659"/>
      <c r="E153" s="660"/>
      <c r="F153" s="209"/>
      <c r="G153" s="41"/>
      <c r="H153" s="19"/>
      <c r="I153" s="17">
        <f t="shared" si="19"/>
        <v>0</v>
      </c>
      <c r="J153" s="42"/>
      <c r="K153" s="17">
        <f t="shared" si="20"/>
        <v>0</v>
      </c>
      <c r="L153" s="19">
        <f t="shared" si="21"/>
        <v>0</v>
      </c>
      <c r="M153" s="43"/>
    </row>
    <row r="154" spans="1:13" s="3" customFormat="1" ht="18.75" customHeight="1">
      <c r="A154" s="322"/>
      <c r="B154" s="671"/>
      <c r="C154" s="672"/>
      <c r="D154" s="672"/>
      <c r="E154" s="673"/>
      <c r="F154" s="209"/>
      <c r="G154" s="41"/>
      <c r="H154" s="19"/>
      <c r="I154" s="44">
        <f t="shared" si="19"/>
        <v>0</v>
      </c>
      <c r="J154" s="42"/>
      <c r="K154" s="44">
        <f t="shared" si="20"/>
        <v>0</v>
      </c>
      <c r="L154" s="45">
        <f t="shared" si="21"/>
        <v>0</v>
      </c>
      <c r="M154" s="43"/>
    </row>
    <row r="155" spans="1:13" s="3" customFormat="1" ht="18.75" customHeight="1">
      <c r="A155" s="322"/>
      <c r="B155" s="658"/>
      <c r="C155" s="659"/>
      <c r="D155" s="659"/>
      <c r="E155" s="660"/>
      <c r="F155" s="209"/>
      <c r="G155" s="41"/>
      <c r="H155" s="19"/>
      <c r="I155" s="17">
        <f t="shared" si="19"/>
        <v>0</v>
      </c>
      <c r="J155" s="50"/>
      <c r="K155" s="17">
        <f t="shared" si="20"/>
        <v>0</v>
      </c>
      <c r="L155" s="19">
        <f t="shared" si="21"/>
        <v>0</v>
      </c>
      <c r="M155" s="51"/>
    </row>
    <row r="156" spans="1:13" s="3" customFormat="1" ht="18.75" customHeight="1">
      <c r="A156" s="322"/>
      <c r="B156" s="671"/>
      <c r="C156" s="672"/>
      <c r="D156" s="672"/>
      <c r="E156" s="673"/>
      <c r="F156" s="209"/>
      <c r="G156" s="41"/>
      <c r="H156" s="19"/>
      <c r="I156" s="44">
        <f t="shared" si="19"/>
        <v>0</v>
      </c>
      <c r="J156" s="50"/>
      <c r="K156" s="17">
        <f t="shared" si="20"/>
        <v>0</v>
      </c>
      <c r="L156" s="45">
        <f t="shared" si="21"/>
        <v>0</v>
      </c>
      <c r="M156" s="51"/>
    </row>
    <row r="157" spans="1:13" s="3" customFormat="1" ht="18.75" customHeight="1">
      <c r="A157" s="322"/>
      <c r="B157" s="571"/>
      <c r="C157" s="572"/>
      <c r="D157" s="572"/>
      <c r="E157" s="646"/>
      <c r="F157" s="209"/>
      <c r="G157" s="41"/>
      <c r="H157" s="19"/>
      <c r="I157" s="17">
        <f t="shared" si="19"/>
        <v>0</v>
      </c>
      <c r="J157" s="50"/>
      <c r="K157" s="17">
        <f t="shared" si="20"/>
        <v>0</v>
      </c>
      <c r="L157" s="19">
        <f t="shared" si="21"/>
        <v>0</v>
      </c>
      <c r="M157" s="51"/>
    </row>
    <row r="158" spans="1:13" s="3" customFormat="1" ht="18.75" customHeight="1">
      <c r="A158" s="322"/>
      <c r="B158" s="571"/>
      <c r="C158" s="572"/>
      <c r="D158" s="572"/>
      <c r="E158" s="646"/>
      <c r="F158" s="209"/>
      <c r="G158" s="41"/>
      <c r="H158" s="19"/>
      <c r="I158" s="44">
        <f t="shared" si="19"/>
        <v>0</v>
      </c>
      <c r="J158" s="50"/>
      <c r="K158" s="44">
        <f t="shared" si="20"/>
        <v>0</v>
      </c>
      <c r="L158" s="45">
        <f t="shared" si="21"/>
        <v>0</v>
      </c>
      <c r="M158" s="51"/>
    </row>
    <row r="159" spans="1:13" s="3" customFormat="1" ht="18.75" customHeight="1">
      <c r="A159" s="322"/>
      <c r="B159" s="571"/>
      <c r="C159" s="572"/>
      <c r="D159" s="572"/>
      <c r="E159" s="646"/>
      <c r="F159" s="236"/>
      <c r="G159" s="52"/>
      <c r="H159" s="53"/>
      <c r="I159" s="17">
        <f t="shared" si="19"/>
        <v>0</v>
      </c>
      <c r="J159" s="54"/>
      <c r="K159" s="55">
        <f>SUM(K155:K158)</f>
        <v>0</v>
      </c>
      <c r="L159" s="19">
        <f t="shared" si="21"/>
        <v>0</v>
      </c>
      <c r="M159" s="51"/>
    </row>
    <row r="160" spans="1:13" s="3" customFormat="1" ht="18.75" customHeight="1">
      <c r="A160" s="319"/>
      <c r="B160" s="571"/>
      <c r="C160" s="572"/>
      <c r="D160" s="572"/>
      <c r="E160" s="646"/>
      <c r="F160" s="206"/>
      <c r="G160" s="23"/>
      <c r="H160" s="24"/>
      <c r="I160" s="17">
        <f>SUM(H160)*$F160</f>
        <v>0</v>
      </c>
      <c r="J160" s="24"/>
      <c r="K160" s="17">
        <f>SUM(J160)*$F160</f>
        <v>0</v>
      </c>
      <c r="L160" s="19">
        <f t="shared" si="21"/>
        <v>0</v>
      </c>
      <c r="M160" s="23"/>
    </row>
    <row r="161" spans="1:13" s="3" customFormat="1" ht="18.75" customHeight="1">
      <c r="A161" s="319"/>
      <c r="B161" s="571"/>
      <c r="C161" s="572"/>
      <c r="D161" s="572"/>
      <c r="E161" s="646"/>
      <c r="F161" s="206"/>
      <c r="G161" s="23"/>
      <c r="H161" s="24"/>
      <c r="I161" s="17">
        <f aca="true" t="shared" si="22" ref="I161:I168">SUM(H161)*$F161</f>
        <v>0</v>
      </c>
      <c r="J161" s="24"/>
      <c r="K161" s="17">
        <f>SUM(J161)*$F161</f>
        <v>0</v>
      </c>
      <c r="L161" s="19">
        <f t="shared" si="21"/>
        <v>0</v>
      </c>
      <c r="M161" s="23"/>
    </row>
    <row r="162" spans="1:13" s="3" customFormat="1" ht="18.75" customHeight="1">
      <c r="A162" s="319"/>
      <c r="B162" s="571"/>
      <c r="C162" s="572"/>
      <c r="D162" s="572"/>
      <c r="E162" s="646"/>
      <c r="F162" s="206"/>
      <c r="G162" s="23"/>
      <c r="H162" s="24"/>
      <c r="I162" s="17">
        <f t="shared" si="22"/>
        <v>0</v>
      </c>
      <c r="J162" s="24"/>
      <c r="K162" s="17">
        <f>SUM(J162)*$F162</f>
        <v>0</v>
      </c>
      <c r="L162" s="19">
        <f t="shared" si="21"/>
        <v>0</v>
      </c>
      <c r="M162" s="23"/>
    </row>
    <row r="163" spans="1:13" s="3" customFormat="1" ht="18.75" customHeight="1">
      <c r="A163" s="322"/>
      <c r="B163" s="658"/>
      <c r="C163" s="659"/>
      <c r="D163" s="659"/>
      <c r="E163" s="660"/>
      <c r="F163" s="209"/>
      <c r="G163" s="41"/>
      <c r="H163" s="19"/>
      <c r="I163" s="44">
        <f t="shared" si="22"/>
        <v>0</v>
      </c>
      <c r="J163" s="42"/>
      <c r="K163" s="17">
        <f aca="true" t="shared" si="23" ref="K163:K168">SUM(J163)*$F163</f>
        <v>0</v>
      </c>
      <c r="L163" s="45">
        <f t="shared" si="21"/>
        <v>0</v>
      </c>
      <c r="M163" s="43"/>
    </row>
    <row r="164" spans="1:13" s="3" customFormat="1" ht="18.75" customHeight="1">
      <c r="A164" s="322"/>
      <c r="B164" s="658"/>
      <c r="C164" s="659"/>
      <c r="D164" s="659"/>
      <c r="E164" s="660"/>
      <c r="F164" s="209"/>
      <c r="G164" s="41"/>
      <c r="H164" s="19"/>
      <c r="I164" s="17">
        <f t="shared" si="22"/>
        <v>0</v>
      </c>
      <c r="J164" s="50"/>
      <c r="K164" s="17">
        <f t="shared" si="23"/>
        <v>0</v>
      </c>
      <c r="L164" s="19">
        <f t="shared" si="21"/>
        <v>0</v>
      </c>
      <c r="M164" s="51"/>
    </row>
    <row r="165" spans="1:13" s="3" customFormat="1" ht="18.75" customHeight="1">
      <c r="A165" s="322"/>
      <c r="B165" s="671"/>
      <c r="C165" s="672"/>
      <c r="D165" s="672"/>
      <c r="E165" s="673"/>
      <c r="F165" s="209"/>
      <c r="G165" s="41"/>
      <c r="H165" s="19"/>
      <c r="I165" s="44">
        <f t="shared" si="22"/>
        <v>0</v>
      </c>
      <c r="J165" s="50"/>
      <c r="K165" s="17">
        <f t="shared" si="23"/>
        <v>0</v>
      </c>
      <c r="L165" s="45">
        <f t="shared" si="21"/>
        <v>0</v>
      </c>
      <c r="M165" s="51"/>
    </row>
    <row r="166" spans="1:13" s="3" customFormat="1" ht="18.75" customHeight="1">
      <c r="A166" s="322"/>
      <c r="B166" s="571"/>
      <c r="C166" s="572"/>
      <c r="D166" s="572"/>
      <c r="E166" s="646"/>
      <c r="F166" s="209"/>
      <c r="G166" s="41"/>
      <c r="H166" s="19"/>
      <c r="I166" s="17">
        <f t="shared" si="22"/>
        <v>0</v>
      </c>
      <c r="J166" s="50"/>
      <c r="K166" s="44">
        <f t="shared" si="23"/>
        <v>0</v>
      </c>
      <c r="L166" s="19">
        <f t="shared" si="21"/>
        <v>0</v>
      </c>
      <c r="M166" s="51"/>
    </row>
    <row r="167" spans="1:13" s="3" customFormat="1" ht="18.75" customHeight="1">
      <c r="A167" s="322"/>
      <c r="B167" s="571"/>
      <c r="C167" s="572"/>
      <c r="D167" s="572"/>
      <c r="E167" s="646"/>
      <c r="F167" s="209"/>
      <c r="G167" s="298"/>
      <c r="H167" s="19"/>
      <c r="I167" s="44">
        <f t="shared" si="22"/>
        <v>0</v>
      </c>
      <c r="J167" s="54"/>
      <c r="K167" s="17">
        <f t="shared" si="23"/>
        <v>0</v>
      </c>
      <c r="L167" s="45">
        <f t="shared" si="21"/>
        <v>0</v>
      </c>
      <c r="M167" s="51"/>
    </row>
    <row r="168" spans="1:13" s="3" customFormat="1" ht="18.75" customHeight="1">
      <c r="A168" s="323"/>
      <c r="B168" s="571"/>
      <c r="C168" s="572"/>
      <c r="D168" s="572"/>
      <c r="E168" s="646"/>
      <c r="F168" s="237"/>
      <c r="G168" s="58"/>
      <c r="H168" s="45"/>
      <c r="I168" s="44">
        <f t="shared" si="22"/>
        <v>0</v>
      </c>
      <c r="J168" s="232"/>
      <c r="K168" s="44">
        <f t="shared" si="23"/>
        <v>0</v>
      </c>
      <c r="L168" s="45">
        <f t="shared" si="21"/>
        <v>0</v>
      </c>
      <c r="M168" s="233"/>
    </row>
    <row r="169" spans="1:13" s="3" customFormat="1" ht="18.75" customHeight="1">
      <c r="A169" s="67"/>
      <c r="B169" s="59"/>
      <c r="C169" s="60"/>
      <c r="D169" s="61"/>
      <c r="E169" s="62" t="s">
        <v>53</v>
      </c>
      <c r="F169" s="63"/>
      <c r="G169" s="64"/>
      <c r="H169" s="65"/>
      <c r="I169" s="203">
        <f>SUM(I151:I168)</f>
        <v>65552</v>
      </c>
      <c r="J169" s="203"/>
      <c r="K169" s="203">
        <f>SUM(K151:K168)</f>
        <v>1277</v>
      </c>
      <c r="L169" s="203">
        <f>SUM(L151:L168)</f>
        <v>66829</v>
      </c>
      <c r="M169" s="211"/>
    </row>
    <row r="170" spans="1:13" s="3" customFormat="1" ht="18.75" customHeight="1">
      <c r="A170" s="67"/>
      <c r="B170" s="59"/>
      <c r="C170" s="60"/>
      <c r="D170" s="61"/>
      <c r="E170" s="62" t="s">
        <v>54</v>
      </c>
      <c r="F170" s="63"/>
      <c r="G170" s="64"/>
      <c r="H170" s="65"/>
      <c r="I170" s="202">
        <f>SUM(I141+I169)</f>
        <v>89612</v>
      </c>
      <c r="J170" s="203"/>
      <c r="K170" s="202">
        <f>SUM(K141+K169)</f>
        <v>10218</v>
      </c>
      <c r="L170" s="202">
        <f>SUM(L169+L141)</f>
        <v>99830</v>
      </c>
      <c r="M170" s="211"/>
    </row>
    <row r="171" spans="1:13" s="3" customFormat="1" ht="18.75" customHeight="1">
      <c r="A171" s="283"/>
      <c r="B171" s="283"/>
      <c r="C171" s="283"/>
      <c r="D171" s="13"/>
      <c r="E171" s="283"/>
      <c r="F171" s="197"/>
      <c r="G171" s="197"/>
      <c r="H171" s="197"/>
      <c r="I171" s="198"/>
      <c r="J171" s="198"/>
      <c r="K171" s="198"/>
      <c r="L171" s="198"/>
      <c r="M171" s="197"/>
    </row>
    <row r="172" spans="1:13" s="3" customFormat="1" ht="18.75" customHeight="1">
      <c r="A172" s="283"/>
      <c r="B172" s="283"/>
      <c r="C172" s="283"/>
      <c r="D172" s="13"/>
      <c r="E172" s="547" t="s">
        <v>102</v>
      </c>
      <c r="F172" s="547"/>
      <c r="G172" s="547"/>
      <c r="H172" s="547"/>
      <c r="I172" s="547" t="s">
        <v>101</v>
      </c>
      <c r="J172" s="547"/>
      <c r="K172" s="547"/>
      <c r="L172" s="547"/>
      <c r="M172" s="197"/>
    </row>
    <row r="173" spans="1:13" s="3" customFormat="1" ht="18.75" customHeight="1">
      <c r="A173" s="283"/>
      <c r="B173" s="283"/>
      <c r="C173" s="283"/>
      <c r="D173" s="13"/>
      <c r="E173" s="547" t="str">
        <f>E28</f>
        <v>         (............................................................)</v>
      </c>
      <c r="F173" s="547"/>
      <c r="G173" s="547"/>
      <c r="H173" s="547"/>
      <c r="I173" s="547" t="str">
        <f>I28</f>
        <v>         (............................................................)</v>
      </c>
      <c r="J173" s="547"/>
      <c r="K173" s="547"/>
      <c r="L173" s="547"/>
      <c r="M173" s="197"/>
    </row>
    <row r="174" spans="1:13" s="3" customFormat="1" ht="18.75" customHeight="1">
      <c r="A174" s="283"/>
      <c r="B174" s="283"/>
      <c r="C174" s="283"/>
      <c r="D174" s="13"/>
      <c r="E174" s="284"/>
      <c r="F174" s="284"/>
      <c r="G174" s="284"/>
      <c r="H174" s="284"/>
      <c r="I174" s="547" t="str">
        <f>I29</f>
        <v>ผู้อำนวยการโรงเรียน .....................................................</v>
      </c>
      <c r="J174" s="547"/>
      <c r="K174" s="547"/>
      <c r="L174" s="547"/>
      <c r="M174" s="197"/>
    </row>
  </sheetData>
  <sheetProtection/>
  <mergeCells count="199">
    <mergeCell ref="B167:E167"/>
    <mergeCell ref="B168:E168"/>
    <mergeCell ref="B139:E139"/>
    <mergeCell ref="B155:E155"/>
    <mergeCell ref="B156:E156"/>
    <mergeCell ref="B157:E157"/>
    <mergeCell ref="B158:E158"/>
    <mergeCell ref="B164:E164"/>
    <mergeCell ref="B159:E159"/>
    <mergeCell ref="B160:E160"/>
    <mergeCell ref="B109:E109"/>
    <mergeCell ref="B110:E110"/>
    <mergeCell ref="B126:E126"/>
    <mergeCell ref="B127:E127"/>
    <mergeCell ref="B128:E128"/>
    <mergeCell ref="B129:E129"/>
    <mergeCell ref="A117:M117"/>
    <mergeCell ref="A119:C119"/>
    <mergeCell ref="A120:A121"/>
    <mergeCell ref="B120:E121"/>
    <mergeCell ref="B97:E97"/>
    <mergeCell ref="B98:E98"/>
    <mergeCell ref="B99:E99"/>
    <mergeCell ref="B100:E100"/>
    <mergeCell ref="B108:E108"/>
    <mergeCell ref="B101:E101"/>
    <mergeCell ref="B102:E102"/>
    <mergeCell ref="B69:E69"/>
    <mergeCell ref="B70:E70"/>
    <mergeCell ref="A59:M59"/>
    <mergeCell ref="A61:C61"/>
    <mergeCell ref="A62:A63"/>
    <mergeCell ref="B62:E63"/>
    <mergeCell ref="F62:F63"/>
    <mergeCell ref="G62:G63"/>
    <mergeCell ref="H62:I62"/>
    <mergeCell ref="J62:K62"/>
    <mergeCell ref="E172:H172"/>
    <mergeCell ref="I172:L172"/>
    <mergeCell ref="E173:H173"/>
    <mergeCell ref="I173:L173"/>
    <mergeCell ref="I174:L174"/>
    <mergeCell ref="B161:E161"/>
    <mergeCell ref="B162:E162"/>
    <mergeCell ref="B163:E163"/>
    <mergeCell ref="B165:E165"/>
    <mergeCell ref="B166:E166"/>
    <mergeCell ref="L149:L150"/>
    <mergeCell ref="M149:M150"/>
    <mergeCell ref="B151:E151"/>
    <mergeCell ref="B152:E152"/>
    <mergeCell ref="B153:E153"/>
    <mergeCell ref="B154:E154"/>
    <mergeCell ref="A149:A150"/>
    <mergeCell ref="B149:E150"/>
    <mergeCell ref="F149:F150"/>
    <mergeCell ref="G149:G150"/>
    <mergeCell ref="H149:I149"/>
    <mergeCell ref="J149:K149"/>
    <mergeCell ref="I143:L143"/>
    <mergeCell ref="E144:H144"/>
    <mergeCell ref="I144:L144"/>
    <mergeCell ref="I145:L145"/>
    <mergeCell ref="A146:M146"/>
    <mergeCell ref="A148:C148"/>
    <mergeCell ref="B134:E134"/>
    <mergeCell ref="E143:H143"/>
    <mergeCell ref="B135:E135"/>
    <mergeCell ref="B136:E136"/>
    <mergeCell ref="B137:E137"/>
    <mergeCell ref="B138:E138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F120:F121"/>
    <mergeCell ref="G120:G121"/>
    <mergeCell ref="H120:I120"/>
    <mergeCell ref="J120:K120"/>
    <mergeCell ref="L120:L121"/>
    <mergeCell ref="M120:M121"/>
    <mergeCell ref="E114:H114"/>
    <mergeCell ref="I114:L114"/>
    <mergeCell ref="E115:H115"/>
    <mergeCell ref="I115:L115"/>
    <mergeCell ref="I116:L116"/>
    <mergeCell ref="B103:E103"/>
    <mergeCell ref="B104:E104"/>
    <mergeCell ref="B105:E105"/>
    <mergeCell ref="B106:E106"/>
    <mergeCell ref="B107:E107"/>
    <mergeCell ref="L91:L92"/>
    <mergeCell ref="M91:M92"/>
    <mergeCell ref="B93:E93"/>
    <mergeCell ref="B94:E94"/>
    <mergeCell ref="B95:E95"/>
    <mergeCell ref="B96:E96"/>
    <mergeCell ref="A91:A92"/>
    <mergeCell ref="B91:E92"/>
    <mergeCell ref="F91:F92"/>
    <mergeCell ref="G91:G92"/>
    <mergeCell ref="H91:I91"/>
    <mergeCell ref="J91:K91"/>
    <mergeCell ref="I85:L85"/>
    <mergeCell ref="E86:H86"/>
    <mergeCell ref="I86:L86"/>
    <mergeCell ref="I87:L87"/>
    <mergeCell ref="A88:M88"/>
    <mergeCell ref="A90:C90"/>
    <mergeCell ref="B76:E76"/>
    <mergeCell ref="E85:H85"/>
    <mergeCell ref="B77:E77"/>
    <mergeCell ref="B78:E78"/>
    <mergeCell ref="B79:E79"/>
    <mergeCell ref="B80:E80"/>
    <mergeCell ref="B81:E81"/>
    <mergeCell ref="B71:E71"/>
    <mergeCell ref="B72:E72"/>
    <mergeCell ref="B73:E73"/>
    <mergeCell ref="B75:E75"/>
    <mergeCell ref="B74:E74"/>
    <mergeCell ref="B64:E64"/>
    <mergeCell ref="B65:E65"/>
    <mergeCell ref="B66:E66"/>
    <mergeCell ref="B67:E67"/>
    <mergeCell ref="B68:E68"/>
    <mergeCell ref="L62:L63"/>
    <mergeCell ref="M62:M63"/>
    <mergeCell ref="E56:H56"/>
    <mergeCell ref="I56:L56"/>
    <mergeCell ref="E57:H57"/>
    <mergeCell ref="I57:L57"/>
    <mergeCell ref="I58:L58"/>
    <mergeCell ref="B46:E46"/>
    <mergeCell ref="B47:E47"/>
    <mergeCell ref="B50:E50"/>
    <mergeCell ref="B51:E51"/>
    <mergeCell ref="B52:E52"/>
    <mergeCell ref="B44:E44"/>
    <mergeCell ref="B45:E45"/>
    <mergeCell ref="B48:E48"/>
    <mergeCell ref="B49:E49"/>
    <mergeCell ref="B38:E38"/>
    <mergeCell ref="B39:E39"/>
    <mergeCell ref="B40:E40"/>
    <mergeCell ref="B41:E41"/>
    <mergeCell ref="B42:E42"/>
    <mergeCell ref="B43:E43"/>
    <mergeCell ref="J33:K33"/>
    <mergeCell ref="L33:L34"/>
    <mergeCell ref="M33:M34"/>
    <mergeCell ref="B35:E35"/>
    <mergeCell ref="B36:E36"/>
    <mergeCell ref="B37:E37"/>
    <mergeCell ref="E28:H28"/>
    <mergeCell ref="I28:L28"/>
    <mergeCell ref="I29:L29"/>
    <mergeCell ref="A30:M30"/>
    <mergeCell ref="A32:C32"/>
    <mergeCell ref="A33:A34"/>
    <mergeCell ref="B33:E34"/>
    <mergeCell ref="F33:F34"/>
    <mergeCell ref="G33:G34"/>
    <mergeCell ref="H33:I33"/>
    <mergeCell ref="B21:E21"/>
    <mergeCell ref="B23:E23"/>
    <mergeCell ref="B24:E24"/>
    <mergeCell ref="A25:H25"/>
    <mergeCell ref="E27:H27"/>
    <mergeCell ref="I27:L27"/>
    <mergeCell ref="B11:E11"/>
    <mergeCell ref="B12:E12"/>
    <mergeCell ref="B17:E17"/>
    <mergeCell ref="B18:E18"/>
    <mergeCell ref="B19:E19"/>
    <mergeCell ref="B20:E20"/>
    <mergeCell ref="L5:L6"/>
    <mergeCell ref="M5:M6"/>
    <mergeCell ref="B7:E7"/>
    <mergeCell ref="B8:E8"/>
    <mergeCell ref="B9:E9"/>
    <mergeCell ref="B10:E10"/>
    <mergeCell ref="A5:A6"/>
    <mergeCell ref="B5:E6"/>
    <mergeCell ref="F5:F6"/>
    <mergeCell ref="G5:G6"/>
    <mergeCell ref="H5:I5"/>
    <mergeCell ref="J5:K5"/>
    <mergeCell ref="A1:M1"/>
    <mergeCell ref="A3:C3"/>
    <mergeCell ref="D3:I3"/>
    <mergeCell ref="A4:C4"/>
    <mergeCell ref="D4:H4"/>
    <mergeCell ref="I4:J4"/>
    <mergeCell ref="K4:M4"/>
  </mergeCells>
  <printOptions/>
  <pageMargins left="0.4330708661417323" right="0.4330708661417323" top="0.5511811023622047" bottom="0.15748031496062992" header="0.1968503937007874" footer="0.1968503937007874"/>
  <pageSetup horizontalDpi="300" verticalDpi="300" orientation="landscape" paperSize="9" r:id="rId1"/>
  <headerFooter>
    <oddHeader>&amp;R&amp;"TH SarabunPSK,ธรรมดา"&amp;14แบบ ปร.4 (ก)</oddHeader>
    <oddFooter xml:space="preserve">&amp;R&amp;"TH SarabunPSK,ธรรมดา"&amp;14หน้าที่ &amp;P/&amp;N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/>
  </sheetPr>
  <dimension ref="A1:L32"/>
  <sheetViews>
    <sheetView zoomScalePageLayoutView="0" workbookViewId="0" topLeftCell="A1">
      <selection activeCell="H13" sqref="H13:J13"/>
    </sheetView>
  </sheetViews>
  <sheetFormatPr defaultColWidth="9.140625" defaultRowHeight="12.75"/>
  <cols>
    <col min="1" max="1" width="6.140625" style="299" customWidth="1"/>
    <col min="2" max="2" width="6.7109375" style="299" customWidth="1"/>
    <col min="3" max="3" width="3.28125" style="299" customWidth="1"/>
    <col min="4" max="4" width="9.7109375" style="299" customWidth="1"/>
    <col min="5" max="5" width="3.8515625" style="299" customWidth="1"/>
    <col min="6" max="6" width="3.7109375" style="299" customWidth="1"/>
    <col min="7" max="7" width="4.00390625" style="299" customWidth="1"/>
    <col min="8" max="8" width="3.7109375" style="299" customWidth="1"/>
    <col min="9" max="9" width="17.00390625" style="299" customWidth="1"/>
    <col min="10" max="10" width="9.00390625" style="299" bestFit="1" customWidth="1"/>
    <col min="11" max="11" width="12.421875" style="299" customWidth="1"/>
    <col min="12" max="12" width="12.8515625" style="299" customWidth="1"/>
  </cols>
  <sheetData>
    <row r="1" spans="1:12" s="241" customFormat="1" ht="22.5">
      <c r="A1" s="575" t="s">
        <v>56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234" t="s">
        <v>47</v>
      </c>
    </row>
    <row r="2" spans="1:12" s="241" customFormat="1" ht="22.5">
      <c r="A2" s="242" t="s">
        <v>10</v>
      </c>
      <c r="B2" s="599" t="s">
        <v>29</v>
      </c>
      <c r="C2" s="599"/>
      <c r="D2" s="599"/>
      <c r="E2" s="600" t="s">
        <v>112</v>
      </c>
      <c r="F2" s="600"/>
      <c r="G2" s="600"/>
      <c r="H2" s="600"/>
      <c r="I2" s="600"/>
      <c r="J2" s="600"/>
      <c r="K2" s="600"/>
      <c r="L2" s="600"/>
    </row>
    <row r="3" spans="1:12" s="241" customFormat="1" ht="22.5">
      <c r="A3" s="243" t="s">
        <v>10</v>
      </c>
      <c r="B3" s="244" t="s">
        <v>0</v>
      </c>
      <c r="C3" s="244"/>
      <c r="D3" s="244"/>
      <c r="E3" s="245" t="s">
        <v>58</v>
      </c>
      <c r="F3" s="245"/>
      <c r="G3" s="245"/>
      <c r="H3" s="245"/>
      <c r="I3" s="245"/>
      <c r="J3" s="246"/>
      <c r="K3" s="680"/>
      <c r="L3" s="680"/>
    </row>
    <row r="4" spans="1:12" s="241" customFormat="1" ht="22.5">
      <c r="A4" s="243" t="s">
        <v>10</v>
      </c>
      <c r="B4" s="247" t="s">
        <v>1</v>
      </c>
      <c r="C4" s="247"/>
      <c r="D4" s="247"/>
      <c r="E4" s="248" t="s">
        <v>57</v>
      </c>
      <c r="F4" s="245"/>
      <c r="G4" s="245"/>
      <c r="H4" s="245"/>
      <c r="I4" s="245"/>
      <c r="J4" s="245"/>
      <c r="K4" s="245"/>
      <c r="L4" s="245"/>
    </row>
    <row r="5" spans="1:12" s="241" customFormat="1" ht="22.5">
      <c r="A5" s="243" t="s">
        <v>10</v>
      </c>
      <c r="B5" s="582" t="s">
        <v>30</v>
      </c>
      <c r="C5" s="582"/>
      <c r="D5" s="582"/>
      <c r="E5" s="582"/>
      <c r="F5" s="582"/>
      <c r="G5" s="582"/>
      <c r="H5" s="582"/>
      <c r="I5" s="249" t="s">
        <v>11</v>
      </c>
      <c r="J5" s="250">
        <v>6</v>
      </c>
      <c r="K5" s="584" t="s">
        <v>12</v>
      </c>
      <c r="L5" s="584"/>
    </row>
    <row r="6" spans="1:12" s="241" customFormat="1" ht="22.5">
      <c r="A6" s="243" t="s">
        <v>10</v>
      </c>
      <c r="B6" s="244" t="s">
        <v>2</v>
      </c>
      <c r="C6" s="245"/>
      <c r="D6" s="245"/>
      <c r="E6" s="245"/>
      <c r="F6" s="709">
        <v>241345</v>
      </c>
      <c r="G6" s="709"/>
      <c r="H6" s="709"/>
      <c r="I6" s="709"/>
      <c r="J6" s="709"/>
      <c r="K6" s="586" t="s">
        <v>28</v>
      </c>
      <c r="L6" s="586"/>
    </row>
    <row r="7" spans="1:12" s="241" customFormat="1" ht="23.25" thickBot="1">
      <c r="A7" s="251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12" s="241" customFormat="1" ht="21.75" thickTop="1">
      <c r="A8" s="576" t="s">
        <v>3</v>
      </c>
      <c r="B8" s="601" t="s">
        <v>4</v>
      </c>
      <c r="C8" s="602"/>
      <c r="D8" s="602"/>
      <c r="E8" s="602"/>
      <c r="F8" s="602"/>
      <c r="G8" s="602"/>
      <c r="H8" s="602"/>
      <c r="I8" s="240" t="s">
        <v>22</v>
      </c>
      <c r="J8" s="603" t="s">
        <v>25</v>
      </c>
      <c r="K8" s="253" t="s">
        <v>19</v>
      </c>
      <c r="L8" s="576" t="s">
        <v>5</v>
      </c>
    </row>
    <row r="9" spans="1:12" s="241" customFormat="1" ht="21.75" thickBot="1">
      <c r="A9" s="577"/>
      <c r="B9" s="604"/>
      <c r="C9" s="605"/>
      <c r="D9" s="605"/>
      <c r="E9" s="605"/>
      <c r="F9" s="605"/>
      <c r="G9" s="605"/>
      <c r="H9" s="605"/>
      <c r="I9" s="254" t="s">
        <v>20</v>
      </c>
      <c r="J9" s="606"/>
      <c r="K9" s="254" t="s">
        <v>20</v>
      </c>
      <c r="L9" s="577"/>
    </row>
    <row r="10" spans="1:12" s="241" customFormat="1" ht="23.25" thickTop="1">
      <c r="A10" s="255">
        <v>1</v>
      </c>
      <c r="B10" s="589" t="s">
        <v>36</v>
      </c>
      <c r="C10" s="590"/>
      <c r="D10" s="590"/>
      <c r="E10" s="590"/>
      <c r="F10" s="590"/>
      <c r="G10" s="590"/>
      <c r="H10" s="590"/>
      <c r="I10" s="256">
        <v>99830</v>
      </c>
      <c r="J10" s="257">
        <v>1.3074</v>
      </c>
      <c r="K10" s="256">
        <f>I10*ROUND(J10,4)</f>
        <v>130517.74199999998</v>
      </c>
      <c r="L10" s="258"/>
    </row>
    <row r="11" spans="1:12" s="241" customFormat="1" ht="22.5">
      <c r="A11" s="121"/>
      <c r="B11" s="583"/>
      <c r="C11" s="584"/>
      <c r="D11" s="584"/>
      <c r="E11" s="584"/>
      <c r="F11" s="584"/>
      <c r="G11" s="584"/>
      <c r="H11" s="584"/>
      <c r="I11" s="123"/>
      <c r="J11" s="122"/>
      <c r="K11" s="123"/>
      <c r="L11" s="124"/>
    </row>
    <row r="12" spans="1:12" s="241" customFormat="1" ht="22.5">
      <c r="A12" s="121"/>
      <c r="B12" s="681"/>
      <c r="C12" s="682"/>
      <c r="D12" s="682"/>
      <c r="E12" s="682"/>
      <c r="F12" s="682"/>
      <c r="G12" s="682"/>
      <c r="H12" s="682"/>
      <c r="I12" s="260"/>
      <c r="J12" s="122"/>
      <c r="K12" s="123"/>
      <c r="L12" s="124"/>
    </row>
    <row r="13" spans="1:12" s="241" customFormat="1" ht="22.5">
      <c r="A13" s="121"/>
      <c r="B13" s="683"/>
      <c r="C13" s="684"/>
      <c r="D13" s="684"/>
      <c r="E13" s="684"/>
      <c r="F13" s="684"/>
      <c r="G13" s="684"/>
      <c r="H13" s="685"/>
      <c r="I13" s="122"/>
      <c r="J13" s="122"/>
      <c r="K13" s="261"/>
      <c r="L13" s="124"/>
    </row>
    <row r="14" spans="1:12" s="241" customFormat="1" ht="22.5">
      <c r="A14" s="121"/>
      <c r="B14" s="580"/>
      <c r="C14" s="581"/>
      <c r="D14" s="581"/>
      <c r="E14" s="581"/>
      <c r="F14" s="581"/>
      <c r="G14" s="581"/>
      <c r="H14" s="262"/>
      <c r="I14" s="122"/>
      <c r="J14" s="122"/>
      <c r="K14" s="123"/>
      <c r="L14" s="124"/>
    </row>
    <row r="15" spans="1:12" s="241" customFormat="1" ht="22.5">
      <c r="A15" s="124"/>
      <c r="B15" s="571"/>
      <c r="C15" s="572"/>
      <c r="D15" s="572"/>
      <c r="E15" s="572"/>
      <c r="F15" s="572"/>
      <c r="G15" s="572"/>
      <c r="H15" s="263"/>
      <c r="I15" s="122"/>
      <c r="J15" s="122"/>
      <c r="K15" s="123"/>
      <c r="L15" s="124"/>
    </row>
    <row r="16" spans="1:12" s="241" customFormat="1" ht="22.5">
      <c r="A16" s="124"/>
      <c r="B16" s="571"/>
      <c r="C16" s="572"/>
      <c r="D16" s="572"/>
      <c r="E16" s="572"/>
      <c r="F16" s="572"/>
      <c r="G16" s="572"/>
      <c r="H16" s="263"/>
      <c r="I16" s="122"/>
      <c r="J16" s="122"/>
      <c r="K16" s="123"/>
      <c r="L16" s="124"/>
    </row>
    <row r="17" spans="1:12" s="241" customFormat="1" ht="23.25" thickBot="1">
      <c r="A17" s="125"/>
      <c r="B17" s="569"/>
      <c r="C17" s="570"/>
      <c r="D17" s="570"/>
      <c r="E17" s="570"/>
      <c r="F17" s="570"/>
      <c r="G17" s="570"/>
      <c r="H17" s="264"/>
      <c r="I17" s="126"/>
      <c r="J17" s="126"/>
      <c r="K17" s="127"/>
      <c r="L17" s="125"/>
    </row>
    <row r="18" spans="1:12" s="241" customFormat="1" ht="23.25" thickTop="1">
      <c r="A18" s="607" t="s">
        <v>21</v>
      </c>
      <c r="B18" s="710"/>
      <c r="C18" s="710"/>
      <c r="D18" s="710"/>
      <c r="E18" s="710"/>
      <c r="F18" s="710"/>
      <c r="G18" s="710"/>
      <c r="H18" s="710"/>
      <c r="I18" s="608"/>
      <c r="J18" s="609"/>
      <c r="K18" s="311">
        <f>SUM(K10:K17)</f>
        <v>130517.74199999998</v>
      </c>
      <c r="L18" s="266"/>
    </row>
    <row r="19" spans="1:12" s="241" customFormat="1" ht="23.25" thickBot="1">
      <c r="A19" s="592" t="str">
        <f>"("&amp;_xlfn.BAHTTEXT(K19)&amp;")"</f>
        <v>(หนึ่งแสนสามหมื่นห้าร้อยบาทถ้วน)</v>
      </c>
      <c r="B19" s="593"/>
      <c r="C19" s="593"/>
      <c r="D19" s="593"/>
      <c r="E19" s="593"/>
      <c r="F19" s="593"/>
      <c r="G19" s="593"/>
      <c r="H19" s="593"/>
      <c r="I19" s="593"/>
      <c r="J19" s="312" t="s">
        <v>26</v>
      </c>
      <c r="K19" s="313">
        <f>ROUNDDOWN(K18,-2)</f>
        <v>130500</v>
      </c>
      <c r="L19" s="267" t="s">
        <v>9</v>
      </c>
    </row>
    <row r="20" spans="1:12" s="241" customFormat="1" ht="23.25" thickTop="1">
      <c r="A20" s="33"/>
      <c r="B20" s="594"/>
      <c r="C20" s="594"/>
      <c r="D20" s="594"/>
      <c r="E20" s="594"/>
      <c r="F20" s="594"/>
      <c r="G20" s="568"/>
      <c r="H20" s="568"/>
      <c r="I20" s="568"/>
      <c r="J20" s="568"/>
      <c r="K20" s="568"/>
      <c r="L20" s="568"/>
    </row>
    <row r="21" spans="1:12" s="241" customFormat="1" ht="22.5">
      <c r="A21" s="33"/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</row>
    <row r="22" spans="1:12" s="241" customFormat="1" ht="21.75" customHeight="1">
      <c r="A22" s="33"/>
      <c r="B22" s="594" t="s">
        <v>31</v>
      </c>
      <c r="C22" s="594"/>
      <c r="D22" s="594"/>
      <c r="E22" s="594"/>
      <c r="F22" s="594"/>
      <c r="G22" s="568"/>
      <c r="H22" s="568"/>
      <c r="I22" s="568"/>
      <c r="J22" s="568"/>
      <c r="K22" s="568"/>
      <c r="L22" s="568"/>
    </row>
    <row r="23" spans="1:12" s="241" customFormat="1" ht="21.75" customHeight="1">
      <c r="A23" s="33"/>
      <c r="B23" s="568"/>
      <c r="C23" s="568"/>
      <c r="D23" s="568"/>
      <c r="E23" s="568"/>
      <c r="F23" s="568"/>
      <c r="G23" s="568" t="s">
        <v>115</v>
      </c>
      <c r="H23" s="568"/>
      <c r="I23" s="568"/>
      <c r="J23" s="568"/>
      <c r="K23" s="568"/>
      <c r="L23" s="568"/>
    </row>
    <row r="24" spans="1:12" s="241" customFormat="1" ht="21.75" customHeight="1">
      <c r="A24" s="33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1:12" s="241" customFormat="1" ht="21.75" customHeight="1">
      <c r="A25" s="33"/>
      <c r="B25" s="594" t="s">
        <v>32</v>
      </c>
      <c r="C25" s="594"/>
      <c r="D25" s="594"/>
      <c r="E25" s="594"/>
      <c r="F25" s="594"/>
      <c r="G25" s="568"/>
      <c r="H25" s="568"/>
      <c r="I25" s="568"/>
      <c r="J25" s="594" t="s">
        <v>100</v>
      </c>
      <c r="K25" s="594"/>
      <c r="L25" s="594"/>
    </row>
    <row r="26" spans="1:12" s="241" customFormat="1" ht="21.75" customHeight="1">
      <c r="A26" s="33"/>
      <c r="B26" s="568"/>
      <c r="C26" s="568"/>
      <c r="D26" s="568"/>
      <c r="E26" s="568"/>
      <c r="F26" s="568"/>
      <c r="G26" s="568" t="s">
        <v>115</v>
      </c>
      <c r="H26" s="568"/>
      <c r="I26" s="568"/>
      <c r="J26" s="568"/>
      <c r="K26" s="568"/>
      <c r="L26" s="568"/>
    </row>
    <row r="27" spans="1:12" s="241" customFormat="1" ht="21.75" customHeight="1">
      <c r="A27" s="33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s="241" customFormat="1" ht="21.75" customHeight="1">
      <c r="A28" s="33"/>
      <c r="B28" s="594" t="s">
        <v>32</v>
      </c>
      <c r="C28" s="594"/>
      <c r="D28" s="594"/>
      <c r="E28" s="594"/>
      <c r="F28" s="594"/>
      <c r="G28" s="568"/>
      <c r="H28" s="568"/>
      <c r="I28" s="568"/>
      <c r="J28" s="611" t="s">
        <v>39</v>
      </c>
      <c r="K28" s="611"/>
      <c r="L28" s="611"/>
    </row>
    <row r="29" spans="1:12" s="241" customFormat="1" ht="21.75" customHeight="1">
      <c r="A29" s="265"/>
      <c r="B29" s="568"/>
      <c r="C29" s="568"/>
      <c r="D29" s="568"/>
      <c r="E29" s="568"/>
      <c r="F29" s="568"/>
      <c r="G29" s="568" t="s">
        <v>115</v>
      </c>
      <c r="H29" s="568"/>
      <c r="I29" s="568"/>
      <c r="J29" s="611" t="s">
        <v>57</v>
      </c>
      <c r="K29" s="611"/>
      <c r="L29" s="611"/>
    </row>
    <row r="30" spans="1:12" s="241" customFormat="1" ht="21.75" customHeight="1">
      <c r="A30" s="265"/>
      <c r="B30" s="116"/>
      <c r="C30" s="116"/>
      <c r="D30" s="116"/>
      <c r="E30" s="116"/>
      <c r="F30" s="116"/>
      <c r="G30" s="116"/>
      <c r="H30" s="116"/>
      <c r="I30" s="116"/>
      <c r="J30" s="268"/>
      <c r="K30" s="268"/>
      <c r="L30" s="268"/>
    </row>
    <row r="31" spans="1:12" s="241" customFormat="1" ht="21.75" customHeight="1">
      <c r="A31" s="269"/>
      <c r="B31" s="594" t="s">
        <v>33</v>
      </c>
      <c r="C31" s="594"/>
      <c r="D31" s="594"/>
      <c r="E31" s="594"/>
      <c r="F31" s="594"/>
      <c r="G31" s="568"/>
      <c r="H31" s="568"/>
      <c r="I31" s="568"/>
      <c r="J31" s="611" t="s">
        <v>40</v>
      </c>
      <c r="K31" s="611"/>
      <c r="L31" s="611"/>
    </row>
    <row r="32" spans="1:12" s="241" customFormat="1" ht="21.75" customHeight="1">
      <c r="A32" s="269"/>
      <c r="B32" s="568"/>
      <c r="C32" s="568"/>
      <c r="D32" s="568"/>
      <c r="E32" s="568"/>
      <c r="F32" s="568"/>
      <c r="G32" s="568" t="s">
        <v>115</v>
      </c>
      <c r="H32" s="568"/>
      <c r="I32" s="568"/>
      <c r="J32" s="611" t="s">
        <v>57</v>
      </c>
      <c r="K32" s="611"/>
      <c r="L32" s="611"/>
    </row>
  </sheetData>
  <sheetProtection/>
  <mergeCells count="52">
    <mergeCell ref="B32:F32"/>
    <mergeCell ref="G32:I32"/>
    <mergeCell ref="J32:L32"/>
    <mergeCell ref="B29:F29"/>
    <mergeCell ref="G29:I29"/>
    <mergeCell ref="J29:L29"/>
    <mergeCell ref="B31:F31"/>
    <mergeCell ref="G31:I31"/>
    <mergeCell ref="J31:L31"/>
    <mergeCell ref="B26:F26"/>
    <mergeCell ref="G26:I26"/>
    <mergeCell ref="J26:L26"/>
    <mergeCell ref="B28:F28"/>
    <mergeCell ref="G28:I28"/>
    <mergeCell ref="J28:L28"/>
    <mergeCell ref="B23:F23"/>
    <mergeCell ref="G23:I23"/>
    <mergeCell ref="J23:L23"/>
    <mergeCell ref="B25:F25"/>
    <mergeCell ref="G25:I25"/>
    <mergeCell ref="J25:L25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F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/>
  </sheetPr>
  <dimension ref="A1:K33"/>
  <sheetViews>
    <sheetView zoomScalePageLayoutView="0" workbookViewId="0" topLeftCell="A10">
      <selection activeCell="H13" sqref="H13:J13"/>
    </sheetView>
  </sheetViews>
  <sheetFormatPr defaultColWidth="9.140625" defaultRowHeight="12.75"/>
  <cols>
    <col min="1" max="1" width="7.8515625" style="13" customWidth="1"/>
    <col min="2" max="2" width="1.28515625" style="13" customWidth="1"/>
    <col min="3" max="3" width="4.140625" style="13" customWidth="1"/>
    <col min="4" max="4" width="8.28125" style="13" customWidth="1"/>
    <col min="5" max="5" width="16.00390625" style="13" customWidth="1"/>
    <col min="6" max="6" width="10.140625" style="13" customWidth="1"/>
    <col min="7" max="7" width="4.00390625" style="13" customWidth="1"/>
    <col min="8" max="8" width="6.00390625" style="130" customWidth="1"/>
    <col min="9" max="9" width="8.421875" style="130" customWidth="1"/>
    <col min="10" max="10" width="8.00390625" style="130" customWidth="1"/>
    <col min="11" max="11" width="14.28125" style="13" customWidth="1"/>
  </cols>
  <sheetData>
    <row r="1" spans="1:11" ht="21">
      <c r="A1" s="636" t="s">
        <v>56</v>
      </c>
      <c r="B1" s="636"/>
      <c r="C1" s="636"/>
      <c r="D1" s="636"/>
      <c r="E1" s="636"/>
      <c r="F1" s="636"/>
      <c r="G1" s="636"/>
      <c r="H1" s="636"/>
      <c r="I1" s="636"/>
      <c r="J1" s="636"/>
      <c r="K1" s="119" t="s">
        <v>45</v>
      </c>
    </row>
    <row r="2" spans="1:11" ht="21">
      <c r="A2" s="599" t="s">
        <v>29</v>
      </c>
      <c r="B2" s="599"/>
      <c r="C2" s="599"/>
      <c r="D2" s="600" t="s">
        <v>112</v>
      </c>
      <c r="E2" s="600"/>
      <c r="F2" s="600"/>
      <c r="G2" s="600"/>
      <c r="H2" s="600"/>
      <c r="I2" s="600"/>
      <c r="J2" s="600"/>
      <c r="K2" s="600"/>
    </row>
    <row r="3" spans="1:11" ht="21">
      <c r="A3" s="582" t="s">
        <v>0</v>
      </c>
      <c r="B3" s="582"/>
      <c r="C3" s="582"/>
      <c r="D3" s="584" t="s">
        <v>58</v>
      </c>
      <c r="E3" s="584"/>
      <c r="F3" s="584"/>
      <c r="G3" s="711"/>
      <c r="H3" s="711"/>
      <c r="I3" s="584"/>
      <c r="J3" s="584"/>
      <c r="K3" s="584"/>
    </row>
    <row r="4" spans="1:11" ht="21">
      <c r="A4" s="582" t="s">
        <v>1</v>
      </c>
      <c r="B4" s="582"/>
      <c r="C4" s="245"/>
      <c r="D4" s="271" t="s">
        <v>57</v>
      </c>
      <c r="E4" s="245"/>
      <c r="F4" s="245"/>
      <c r="G4" s="245"/>
      <c r="H4" s="245"/>
      <c r="I4" s="245"/>
      <c r="J4" s="245"/>
      <c r="K4" s="245"/>
    </row>
    <row r="5" spans="1:11" ht="21">
      <c r="A5" s="584" t="s">
        <v>106</v>
      </c>
      <c r="B5" s="584"/>
      <c r="C5" s="584"/>
      <c r="D5" s="584"/>
      <c r="E5" s="584"/>
      <c r="F5" s="259"/>
      <c r="G5" s="584" t="s">
        <v>11</v>
      </c>
      <c r="H5" s="584"/>
      <c r="I5" s="622">
        <v>8</v>
      </c>
      <c r="J5" s="622"/>
      <c r="K5" s="272" t="s">
        <v>12</v>
      </c>
    </row>
    <row r="6" spans="1:11" ht="21">
      <c r="A6" s="584" t="s">
        <v>2</v>
      </c>
      <c r="B6" s="584"/>
      <c r="C6" s="584"/>
      <c r="D6" s="584"/>
      <c r="E6" s="273">
        <v>241345</v>
      </c>
      <c r="F6" s="272"/>
      <c r="G6" s="584"/>
      <c r="H6" s="584"/>
      <c r="I6" s="584"/>
      <c r="J6" s="586"/>
      <c r="K6" s="586"/>
    </row>
    <row r="7" spans="1:11" ht="21.75" thickBot="1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3"/>
    </row>
    <row r="8" spans="1:11" ht="21.75" customHeight="1" thickTop="1">
      <c r="A8" s="634" t="s">
        <v>3</v>
      </c>
      <c r="B8" s="601" t="s">
        <v>4</v>
      </c>
      <c r="C8" s="602"/>
      <c r="D8" s="602"/>
      <c r="E8" s="602"/>
      <c r="F8" s="602"/>
      <c r="G8" s="603"/>
      <c r="H8" s="640" t="s">
        <v>19</v>
      </c>
      <c r="I8" s="641"/>
      <c r="J8" s="642"/>
      <c r="K8" s="634" t="s">
        <v>5</v>
      </c>
    </row>
    <row r="9" spans="1:11" ht="21.75" customHeight="1" thickBot="1">
      <c r="A9" s="635"/>
      <c r="B9" s="604"/>
      <c r="C9" s="605"/>
      <c r="D9" s="605"/>
      <c r="E9" s="605"/>
      <c r="F9" s="605"/>
      <c r="G9" s="606"/>
      <c r="H9" s="624" t="s">
        <v>20</v>
      </c>
      <c r="I9" s="625"/>
      <c r="J9" s="626"/>
      <c r="K9" s="635"/>
    </row>
    <row r="10" spans="1:11" ht="21.75" thickTop="1">
      <c r="A10" s="258"/>
      <c r="B10" s="630" t="s">
        <v>6</v>
      </c>
      <c r="C10" s="631"/>
      <c r="D10" s="631"/>
      <c r="E10" s="631"/>
      <c r="F10" s="631"/>
      <c r="G10" s="632"/>
      <c r="H10" s="637"/>
      <c r="I10" s="638"/>
      <c r="J10" s="639"/>
      <c r="K10" s="258"/>
    </row>
    <row r="11" spans="1:11" ht="21">
      <c r="A11" s="121">
        <f>A10+1</f>
        <v>1</v>
      </c>
      <c r="B11" s="583" t="s">
        <v>44</v>
      </c>
      <c r="C11" s="584"/>
      <c r="D11" s="584"/>
      <c r="E11" s="584"/>
      <c r="F11" s="584"/>
      <c r="G11" s="585"/>
      <c r="H11" s="627">
        <v>130500</v>
      </c>
      <c r="I11" s="628"/>
      <c r="J11" s="629"/>
      <c r="K11" s="124"/>
    </row>
    <row r="12" spans="1:11" ht="21">
      <c r="A12" s="121"/>
      <c r="B12" s="583"/>
      <c r="C12" s="584"/>
      <c r="D12" s="584"/>
      <c r="E12" s="584"/>
      <c r="F12" s="584"/>
      <c r="G12" s="585"/>
      <c r="H12" s="627"/>
      <c r="I12" s="628"/>
      <c r="J12" s="629"/>
      <c r="K12" s="124"/>
    </row>
    <row r="13" spans="1:11" ht="21">
      <c r="A13" s="121"/>
      <c r="B13" s="583"/>
      <c r="C13" s="584"/>
      <c r="D13" s="584"/>
      <c r="E13" s="584"/>
      <c r="F13" s="584"/>
      <c r="G13" s="585"/>
      <c r="H13" s="627"/>
      <c r="I13" s="628"/>
      <c r="J13" s="629"/>
      <c r="K13" s="124"/>
    </row>
    <row r="14" spans="1:11" ht="21">
      <c r="A14" s="121"/>
      <c r="B14" s="621"/>
      <c r="C14" s="622"/>
      <c r="D14" s="622"/>
      <c r="E14" s="622"/>
      <c r="F14" s="622"/>
      <c r="G14" s="623"/>
      <c r="H14" s="627"/>
      <c r="I14" s="628"/>
      <c r="J14" s="629"/>
      <c r="K14" s="124"/>
    </row>
    <row r="15" spans="1:11" ht="21">
      <c r="A15" s="121"/>
      <c r="B15" s="621"/>
      <c r="C15" s="622"/>
      <c r="D15" s="622"/>
      <c r="E15" s="622"/>
      <c r="F15" s="622"/>
      <c r="G15" s="623"/>
      <c r="H15" s="627"/>
      <c r="I15" s="628"/>
      <c r="J15" s="629"/>
      <c r="K15" s="124"/>
    </row>
    <row r="16" spans="1:11" ht="21">
      <c r="A16" s="121"/>
      <c r="B16" s="621"/>
      <c r="C16" s="622"/>
      <c r="D16" s="622"/>
      <c r="E16" s="622"/>
      <c r="F16" s="622"/>
      <c r="G16" s="623"/>
      <c r="H16" s="627"/>
      <c r="I16" s="628"/>
      <c r="J16" s="629"/>
      <c r="K16" s="124"/>
    </row>
    <row r="17" spans="1:11" ht="21">
      <c r="A17" s="121"/>
      <c r="B17" s="621"/>
      <c r="C17" s="622"/>
      <c r="D17" s="622"/>
      <c r="E17" s="622"/>
      <c r="F17" s="622"/>
      <c r="G17" s="623"/>
      <c r="H17" s="627"/>
      <c r="I17" s="628"/>
      <c r="J17" s="629"/>
      <c r="K17" s="124"/>
    </row>
    <row r="18" spans="1:11" ht="21">
      <c r="A18" s="121"/>
      <c r="B18" s="621"/>
      <c r="C18" s="622"/>
      <c r="D18" s="622"/>
      <c r="E18" s="622"/>
      <c r="F18" s="622"/>
      <c r="G18" s="623"/>
      <c r="H18" s="627"/>
      <c r="I18" s="628"/>
      <c r="J18" s="629"/>
      <c r="K18" s="124"/>
    </row>
    <row r="19" spans="1:11" ht="21.75" thickBot="1">
      <c r="A19" s="275"/>
      <c r="B19" s="614"/>
      <c r="C19" s="615"/>
      <c r="D19" s="615"/>
      <c r="E19" s="615"/>
      <c r="F19" s="615"/>
      <c r="G19" s="616"/>
      <c r="H19" s="617"/>
      <c r="I19" s="618"/>
      <c r="J19" s="619"/>
      <c r="K19" s="125"/>
    </row>
    <row r="20" spans="1:11" ht="22.5" thickBot="1" thickTop="1">
      <c r="A20" s="620" t="s">
        <v>6</v>
      </c>
      <c r="B20" s="607" t="s">
        <v>8</v>
      </c>
      <c r="C20" s="608"/>
      <c r="D20" s="608"/>
      <c r="E20" s="608"/>
      <c r="F20" s="608"/>
      <c r="G20" s="609"/>
      <c r="H20" s="643">
        <f>SUM(H11:H19)</f>
        <v>130500</v>
      </c>
      <c r="I20" s="644"/>
      <c r="J20" s="645"/>
      <c r="K20" s="276" t="s">
        <v>9</v>
      </c>
    </row>
    <row r="21" spans="1:11" ht="22.5" thickBot="1" thickTop="1">
      <c r="A21" s="577"/>
      <c r="B21" s="592" t="str">
        <f>"("&amp;_xlfn.BAHTTEXT(H20)&amp;")"</f>
        <v>(หนึ่งแสนสามหมื่นห้าร้อยบาทถ้วน)</v>
      </c>
      <c r="C21" s="593"/>
      <c r="D21" s="593"/>
      <c r="E21" s="593"/>
      <c r="F21" s="593"/>
      <c r="G21" s="593"/>
      <c r="H21" s="593"/>
      <c r="I21" s="593"/>
      <c r="J21" s="593"/>
      <c r="K21" s="277"/>
    </row>
    <row r="22" spans="1:11" ht="21.75" thickTop="1">
      <c r="A22" s="278"/>
      <c r="B22" s="612"/>
      <c r="C22" s="612"/>
      <c r="D22" s="612"/>
      <c r="E22" s="568"/>
      <c r="F22" s="568"/>
      <c r="G22" s="116"/>
      <c r="H22" s="117"/>
      <c r="I22" s="117"/>
      <c r="J22" s="117"/>
      <c r="K22" s="117"/>
    </row>
    <row r="23" spans="1:11" ht="21">
      <c r="A23" s="594" t="s">
        <v>31</v>
      </c>
      <c r="B23" s="594"/>
      <c r="C23" s="594"/>
      <c r="D23" s="594"/>
      <c r="E23" s="568"/>
      <c r="F23" s="568"/>
      <c r="G23" s="568"/>
      <c r="H23" s="568"/>
      <c r="I23" s="32"/>
      <c r="J23" s="32"/>
      <c r="K23" s="33"/>
    </row>
    <row r="24" spans="1:11" ht="21">
      <c r="A24" s="280"/>
      <c r="B24" s="280"/>
      <c r="C24" s="280"/>
      <c r="D24" s="280"/>
      <c r="E24" s="613" t="s">
        <v>107</v>
      </c>
      <c r="F24" s="613"/>
      <c r="G24" s="300"/>
      <c r="H24" s="300"/>
      <c r="I24" s="268"/>
      <c r="J24" s="268"/>
      <c r="K24" s="33"/>
    </row>
    <row r="25" spans="1:11" ht="21">
      <c r="A25" s="280"/>
      <c r="B25" s="279"/>
      <c r="C25" s="279"/>
      <c r="D25" s="279"/>
      <c r="E25" s="118"/>
      <c r="F25" s="118"/>
      <c r="G25" s="118"/>
      <c r="H25" s="118"/>
      <c r="I25" s="268"/>
      <c r="J25" s="268"/>
      <c r="K25" s="33"/>
    </row>
    <row r="26" spans="1:11" ht="21">
      <c r="A26" s="594" t="s">
        <v>32</v>
      </c>
      <c r="B26" s="594"/>
      <c r="C26" s="594"/>
      <c r="D26" s="594"/>
      <c r="E26" s="568"/>
      <c r="F26" s="568"/>
      <c r="G26" s="268"/>
      <c r="H26" s="268" t="s">
        <v>105</v>
      </c>
      <c r="I26" s="32"/>
      <c r="J26" s="32"/>
      <c r="K26" s="33"/>
    </row>
    <row r="27" spans="1:11" ht="21">
      <c r="A27" s="33"/>
      <c r="B27" s="568"/>
      <c r="C27" s="568"/>
      <c r="D27" s="568"/>
      <c r="E27" s="613" t="s">
        <v>108</v>
      </c>
      <c r="F27" s="613"/>
      <c r="G27" s="32"/>
      <c r="H27" s="33"/>
      <c r="I27" s="268"/>
      <c r="J27" s="268"/>
      <c r="K27" s="33"/>
    </row>
    <row r="28" spans="1:11" ht="21">
      <c r="A28" s="33"/>
      <c r="B28" s="116"/>
      <c r="C28" s="116"/>
      <c r="D28" s="116"/>
      <c r="E28" s="118"/>
      <c r="F28" s="118"/>
      <c r="G28" s="32"/>
      <c r="H28" s="33"/>
      <c r="I28" s="268"/>
      <c r="J28" s="268"/>
      <c r="K28" s="33"/>
    </row>
    <row r="29" spans="1:11" ht="21">
      <c r="A29" s="594" t="s">
        <v>32</v>
      </c>
      <c r="B29" s="594"/>
      <c r="C29" s="594"/>
      <c r="D29" s="594"/>
      <c r="E29" s="568"/>
      <c r="F29" s="568"/>
      <c r="G29" s="268"/>
      <c r="H29" s="268" t="s">
        <v>39</v>
      </c>
      <c r="I29" s="268"/>
      <c r="J29" s="268"/>
      <c r="K29" s="268"/>
    </row>
    <row r="30" spans="1:11" ht="21">
      <c r="A30" s="33"/>
      <c r="B30" s="568"/>
      <c r="C30" s="568"/>
      <c r="D30" s="568"/>
      <c r="E30" s="613" t="s">
        <v>107</v>
      </c>
      <c r="F30" s="613"/>
      <c r="G30" s="268"/>
      <c r="H30" s="268" t="s">
        <v>57</v>
      </c>
      <c r="I30" s="268"/>
      <c r="J30" s="281"/>
      <c r="K30" s="281"/>
    </row>
    <row r="31" spans="1:11" ht="21">
      <c r="A31" s="33"/>
      <c r="B31" s="116"/>
      <c r="C31" s="116"/>
      <c r="D31" s="116"/>
      <c r="E31" s="118"/>
      <c r="F31" s="118"/>
      <c r="G31" s="268"/>
      <c r="H31" s="268"/>
      <c r="I31" s="268"/>
      <c r="J31" s="281"/>
      <c r="K31" s="281"/>
    </row>
    <row r="32" spans="1:11" ht="21">
      <c r="A32" s="594" t="s">
        <v>33</v>
      </c>
      <c r="B32" s="594"/>
      <c r="C32" s="594"/>
      <c r="D32" s="594"/>
      <c r="E32" s="568"/>
      <c r="F32" s="568"/>
      <c r="G32" s="268"/>
      <c r="H32" s="268" t="s">
        <v>40</v>
      </c>
      <c r="I32" s="268"/>
      <c r="J32" s="268"/>
      <c r="K32" s="268"/>
    </row>
    <row r="33" spans="1:11" ht="21">
      <c r="A33" s="33"/>
      <c r="B33" s="568"/>
      <c r="C33" s="568"/>
      <c r="D33" s="568"/>
      <c r="E33" s="613" t="s">
        <v>107</v>
      </c>
      <c r="F33" s="613"/>
      <c r="G33" s="268"/>
      <c r="H33" s="268" t="s">
        <v>57</v>
      </c>
      <c r="I33" s="268"/>
      <c r="J33" s="281"/>
      <c r="K33" s="281"/>
    </row>
  </sheetData>
  <sheetProtection/>
  <mergeCells count="62">
    <mergeCell ref="B30:D30"/>
    <mergeCell ref="E30:F30"/>
    <mergeCell ref="A32:D32"/>
    <mergeCell ref="E32:F32"/>
    <mergeCell ref="B33:D33"/>
    <mergeCell ref="E33:F33"/>
    <mergeCell ref="A26:D26"/>
    <mergeCell ref="E26:F26"/>
    <mergeCell ref="B27:D27"/>
    <mergeCell ref="E27:F27"/>
    <mergeCell ref="A29:D29"/>
    <mergeCell ref="E29:F29"/>
    <mergeCell ref="B22:D22"/>
    <mergeCell ref="E22:F22"/>
    <mergeCell ref="A23:D23"/>
    <mergeCell ref="E23:F23"/>
    <mergeCell ref="G23:H23"/>
    <mergeCell ref="E24:F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zoomScaleSheetLayoutView="100" workbookViewId="0" topLeftCell="A1">
      <selection activeCell="L11" sqref="L11"/>
    </sheetView>
  </sheetViews>
  <sheetFormatPr defaultColWidth="9.140625" defaultRowHeight="12.75"/>
  <cols>
    <col min="1" max="1" width="6.57421875" style="13" customWidth="1"/>
    <col min="2" max="2" width="4.421875" style="13" customWidth="1"/>
    <col min="3" max="3" width="3.00390625" style="13" customWidth="1"/>
    <col min="4" max="4" width="3.57421875" style="13" customWidth="1"/>
    <col min="5" max="5" width="4.00390625" style="13" customWidth="1"/>
    <col min="6" max="6" width="1.28515625" style="13" customWidth="1"/>
    <col min="7" max="7" width="2.57421875" style="13" customWidth="1"/>
    <col min="8" max="8" width="11.140625" style="13" customWidth="1"/>
    <col min="9" max="9" width="5.28125" style="13" customWidth="1"/>
    <col min="10" max="10" width="4.7109375" style="13" customWidth="1"/>
    <col min="11" max="11" width="15.00390625" style="13" customWidth="1"/>
    <col min="12" max="12" width="10.421875" style="13" customWidth="1"/>
    <col min="13" max="13" width="15.8515625" style="130" customWidth="1"/>
    <col min="14" max="14" width="10.28125" style="13" customWidth="1"/>
    <col min="15" max="16384" width="9.140625" style="1" customWidth="1"/>
  </cols>
  <sheetData>
    <row r="1" spans="1:14" ht="23.25">
      <c r="A1" s="575" t="s">
        <v>56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120" t="s">
        <v>47</v>
      </c>
    </row>
    <row r="2" spans="1:14" ht="23.25">
      <c r="A2" s="242" t="s">
        <v>10</v>
      </c>
      <c r="B2" s="599" t="s">
        <v>29</v>
      </c>
      <c r="C2" s="599"/>
      <c r="D2" s="599"/>
      <c r="E2" s="600" t="s">
        <v>118</v>
      </c>
      <c r="F2" s="600"/>
      <c r="G2" s="600"/>
      <c r="H2" s="600"/>
      <c r="I2" s="600"/>
      <c r="J2" s="600"/>
      <c r="K2" s="600"/>
      <c r="L2" s="600"/>
      <c r="M2" s="600"/>
      <c r="N2" s="600"/>
    </row>
    <row r="3" spans="1:14" ht="23.25">
      <c r="A3" s="243" t="s">
        <v>10</v>
      </c>
      <c r="B3" s="582" t="s">
        <v>0</v>
      </c>
      <c r="C3" s="582"/>
      <c r="D3" s="582"/>
      <c r="E3" s="582"/>
      <c r="F3" s="285" t="s">
        <v>119</v>
      </c>
      <c r="G3" s="285"/>
      <c r="H3" s="285"/>
      <c r="I3" s="285"/>
      <c r="J3" s="285"/>
      <c r="K3" s="285"/>
      <c r="L3" s="285"/>
      <c r="M3" s="285"/>
      <c r="N3" s="285"/>
    </row>
    <row r="4" spans="1:14" ht="23.25">
      <c r="A4" s="243" t="s">
        <v>10</v>
      </c>
      <c r="B4" s="247" t="s">
        <v>1</v>
      </c>
      <c r="C4" s="247"/>
      <c r="D4" s="247"/>
      <c r="E4" s="245">
        <v>0</v>
      </c>
      <c r="F4" s="245"/>
      <c r="G4" s="245"/>
      <c r="H4" s="245"/>
      <c r="I4" s="245"/>
      <c r="J4" s="245"/>
      <c r="K4" s="245"/>
      <c r="L4" s="245"/>
      <c r="M4" s="245"/>
      <c r="N4" s="245"/>
    </row>
    <row r="5" spans="1:14" ht="23.25">
      <c r="A5" s="243" t="s">
        <v>10</v>
      </c>
      <c r="B5" s="582" t="s">
        <v>30</v>
      </c>
      <c r="C5" s="582"/>
      <c r="D5" s="582"/>
      <c r="E5" s="582"/>
      <c r="F5" s="582"/>
      <c r="G5" s="582"/>
      <c r="H5" s="582"/>
      <c r="I5" s="582"/>
      <c r="J5" s="582"/>
      <c r="K5" s="249" t="s">
        <v>11</v>
      </c>
      <c r="L5" s="250">
        <v>1</v>
      </c>
      <c r="M5" s="584" t="s">
        <v>12</v>
      </c>
      <c r="N5" s="584"/>
    </row>
    <row r="6" spans="1:14" ht="23.25">
      <c r="A6" s="243" t="s">
        <v>10</v>
      </c>
      <c r="B6" s="582" t="s">
        <v>2</v>
      </c>
      <c r="C6" s="582"/>
      <c r="D6" s="582"/>
      <c r="E6" s="582"/>
      <c r="F6" s="582"/>
      <c r="G6" s="582"/>
      <c r="H6" s="587">
        <v>0</v>
      </c>
      <c r="I6" s="587"/>
      <c r="J6" s="587"/>
      <c r="K6" s="588" t="s">
        <v>28</v>
      </c>
      <c r="L6" s="588"/>
      <c r="M6" s="586" t="s">
        <v>28</v>
      </c>
      <c r="N6" s="586"/>
    </row>
    <row r="7" spans="1:14" ht="4.5" customHeight="1" thickBot="1">
      <c r="A7" s="251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21.75" customHeight="1" thickTop="1">
      <c r="A8" s="576" t="s">
        <v>3</v>
      </c>
      <c r="B8" s="601" t="s">
        <v>4</v>
      </c>
      <c r="C8" s="602"/>
      <c r="D8" s="602"/>
      <c r="E8" s="602"/>
      <c r="F8" s="602"/>
      <c r="G8" s="602"/>
      <c r="H8" s="602"/>
      <c r="I8" s="602"/>
      <c r="J8" s="603"/>
      <c r="K8" s="240" t="s">
        <v>22</v>
      </c>
      <c r="L8" s="603" t="s">
        <v>25</v>
      </c>
      <c r="M8" s="253" t="s">
        <v>19</v>
      </c>
      <c r="N8" s="576" t="s">
        <v>5</v>
      </c>
    </row>
    <row r="9" spans="1:14" ht="24" thickBot="1">
      <c r="A9" s="577"/>
      <c r="B9" s="604"/>
      <c r="C9" s="605"/>
      <c r="D9" s="605"/>
      <c r="E9" s="605"/>
      <c r="F9" s="605"/>
      <c r="G9" s="605"/>
      <c r="H9" s="605"/>
      <c r="I9" s="605"/>
      <c r="J9" s="606"/>
      <c r="K9" s="254" t="s">
        <v>20</v>
      </c>
      <c r="L9" s="606"/>
      <c r="M9" s="254" t="s">
        <v>20</v>
      </c>
      <c r="N9" s="577"/>
    </row>
    <row r="10" spans="1:14" ht="24" thickTop="1">
      <c r="A10" s="255">
        <v>1</v>
      </c>
      <c r="B10" s="589" t="s">
        <v>36</v>
      </c>
      <c r="C10" s="590"/>
      <c r="D10" s="590"/>
      <c r="E10" s="590"/>
      <c r="F10" s="590"/>
      <c r="G10" s="590"/>
      <c r="H10" s="590"/>
      <c r="I10" s="590"/>
      <c r="J10" s="591"/>
      <c r="K10" s="256">
        <v>103000.48</v>
      </c>
      <c r="L10" s="257">
        <v>1.3074</v>
      </c>
      <c r="M10" s="256">
        <f>K10*ROUND(L10,4)</f>
        <v>134662.82755199997</v>
      </c>
      <c r="N10" s="258"/>
    </row>
    <row r="11" spans="1:14" ht="23.25">
      <c r="A11" s="121"/>
      <c r="B11" s="583"/>
      <c r="C11" s="584"/>
      <c r="D11" s="584"/>
      <c r="E11" s="584"/>
      <c r="F11" s="584"/>
      <c r="G11" s="584"/>
      <c r="H11" s="584"/>
      <c r="I11" s="584"/>
      <c r="J11" s="585"/>
      <c r="K11" s="123"/>
      <c r="L11" s="122"/>
      <c r="M11" s="123"/>
      <c r="N11" s="124"/>
    </row>
    <row r="12" spans="1:14" ht="23.25">
      <c r="A12" s="121"/>
      <c r="B12" s="571"/>
      <c r="C12" s="572"/>
      <c r="D12" s="572"/>
      <c r="E12" s="572"/>
      <c r="F12" s="572"/>
      <c r="G12" s="572"/>
      <c r="H12" s="572"/>
      <c r="I12" s="573"/>
      <c r="J12" s="574"/>
      <c r="K12" s="260"/>
      <c r="L12" s="122"/>
      <c r="M12" s="123"/>
      <c r="N12" s="124"/>
    </row>
    <row r="13" spans="1:14" ht="18.75" customHeight="1">
      <c r="A13" s="274"/>
      <c r="B13" s="571"/>
      <c r="C13" s="572"/>
      <c r="D13" s="572"/>
      <c r="E13" s="572"/>
      <c r="F13" s="572"/>
      <c r="G13" s="572"/>
      <c r="H13" s="572"/>
      <c r="I13" s="573"/>
      <c r="J13" s="574"/>
      <c r="K13" s="287"/>
      <c r="L13" s="122"/>
      <c r="M13" s="261"/>
      <c r="N13" s="124"/>
    </row>
    <row r="14" spans="1:14" s="3" customFormat="1" ht="21">
      <c r="A14" s="121"/>
      <c r="B14" s="580"/>
      <c r="C14" s="581"/>
      <c r="D14" s="581"/>
      <c r="E14" s="581"/>
      <c r="F14" s="581"/>
      <c r="G14" s="581"/>
      <c r="H14" s="581"/>
      <c r="I14" s="578"/>
      <c r="J14" s="579"/>
      <c r="K14" s="122"/>
      <c r="L14" s="122"/>
      <c r="M14" s="123"/>
      <c r="N14" s="124"/>
    </row>
    <row r="15" spans="1:14" s="3" customFormat="1" ht="21">
      <c r="A15" s="124"/>
      <c r="B15" s="571"/>
      <c r="C15" s="572"/>
      <c r="D15" s="572"/>
      <c r="E15" s="572"/>
      <c r="F15" s="572"/>
      <c r="G15" s="572"/>
      <c r="H15" s="572"/>
      <c r="I15" s="573"/>
      <c r="J15" s="574"/>
      <c r="K15" s="122"/>
      <c r="L15" s="122"/>
      <c r="M15" s="123"/>
      <c r="N15" s="124"/>
    </row>
    <row r="16" spans="1:14" s="3" customFormat="1" ht="21">
      <c r="A16" s="124"/>
      <c r="B16" s="571"/>
      <c r="C16" s="572"/>
      <c r="D16" s="572"/>
      <c r="E16" s="572"/>
      <c r="F16" s="572"/>
      <c r="G16" s="572"/>
      <c r="H16" s="572"/>
      <c r="I16" s="573"/>
      <c r="J16" s="574"/>
      <c r="K16" s="122"/>
      <c r="L16" s="122"/>
      <c r="M16" s="123"/>
      <c r="N16" s="124"/>
    </row>
    <row r="17" spans="1:14" s="3" customFormat="1" ht="21.75" thickBot="1">
      <c r="A17" s="125"/>
      <c r="B17" s="569"/>
      <c r="C17" s="570"/>
      <c r="D17" s="570"/>
      <c r="E17" s="570"/>
      <c r="F17" s="570"/>
      <c r="G17" s="570"/>
      <c r="H17" s="570"/>
      <c r="I17" s="595"/>
      <c r="J17" s="596"/>
      <c r="K17" s="126"/>
      <c r="L17" s="126"/>
      <c r="M17" s="127"/>
      <c r="N17" s="125"/>
    </row>
    <row r="18" spans="1:14" ht="24" thickTop="1">
      <c r="A18" s="607" t="s">
        <v>21</v>
      </c>
      <c r="B18" s="608"/>
      <c r="C18" s="608"/>
      <c r="D18" s="608"/>
      <c r="E18" s="608"/>
      <c r="F18" s="608"/>
      <c r="G18" s="608"/>
      <c r="H18" s="608"/>
      <c r="I18" s="608"/>
      <c r="J18" s="608"/>
      <c r="K18" s="608"/>
      <c r="L18" s="609"/>
      <c r="M18" s="311">
        <f>SUM(M10:M17)</f>
        <v>134662.82755199997</v>
      </c>
      <c r="N18" s="266"/>
    </row>
    <row r="19" spans="1:14" ht="24" thickBot="1">
      <c r="A19" s="592" t="str">
        <f>"("&amp;_xlfn.BAHTTEXT(M19)&amp;")"</f>
        <v>(หนึ่งแสนสามหมื่นสี่พันหกร้อยบาทถ้วน)</v>
      </c>
      <c r="B19" s="593"/>
      <c r="C19" s="593"/>
      <c r="D19" s="593"/>
      <c r="E19" s="593"/>
      <c r="F19" s="593"/>
      <c r="G19" s="593"/>
      <c r="H19" s="593"/>
      <c r="I19" s="593"/>
      <c r="J19" s="593"/>
      <c r="K19" s="593"/>
      <c r="L19" s="312" t="s">
        <v>26</v>
      </c>
      <c r="M19" s="313">
        <f>ROUNDDOWN(M18,-2)</f>
        <v>134600</v>
      </c>
      <c r="N19" s="267" t="s">
        <v>9</v>
      </c>
    </row>
    <row r="20" spans="1:14" s="3" customFormat="1" ht="21.75" thickTop="1">
      <c r="A20" s="33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s="3" customFormat="1" ht="21.75" customHeight="1">
      <c r="A21" s="33"/>
      <c r="B21" s="594" t="s">
        <v>31</v>
      </c>
      <c r="C21" s="594"/>
      <c r="D21" s="594"/>
      <c r="E21" s="594"/>
      <c r="F21" s="594"/>
      <c r="G21" s="594"/>
      <c r="H21" s="568"/>
      <c r="I21" s="568"/>
      <c r="J21" s="568"/>
      <c r="K21" s="568"/>
      <c r="L21" s="568"/>
      <c r="M21" s="568"/>
      <c r="N21" s="568"/>
      <c r="O21" s="2"/>
    </row>
    <row r="22" spans="1:15" ht="21.75" customHeight="1">
      <c r="A22" s="33"/>
      <c r="B22" s="568"/>
      <c r="C22" s="568"/>
      <c r="D22" s="568"/>
      <c r="E22" s="568"/>
      <c r="F22" s="568"/>
      <c r="G22" s="568"/>
      <c r="H22" s="568" t="s">
        <v>34</v>
      </c>
      <c r="I22" s="568"/>
      <c r="J22" s="568"/>
      <c r="K22" s="568"/>
      <c r="L22" s="568"/>
      <c r="M22" s="568"/>
      <c r="N22" s="568"/>
      <c r="O22" s="4"/>
    </row>
    <row r="23" spans="1:15" ht="21.75" customHeight="1">
      <c r="A23" s="33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4"/>
    </row>
    <row r="24" spans="1:15" s="3" customFormat="1" ht="21.75" customHeight="1">
      <c r="A24" s="33"/>
      <c r="B24" s="594" t="s">
        <v>32</v>
      </c>
      <c r="C24" s="594"/>
      <c r="D24" s="594"/>
      <c r="E24" s="594"/>
      <c r="F24" s="594"/>
      <c r="G24" s="594"/>
      <c r="H24" s="568"/>
      <c r="I24" s="568"/>
      <c r="J24" s="568"/>
      <c r="K24" s="568"/>
      <c r="L24" s="594" t="s">
        <v>59</v>
      </c>
      <c r="M24" s="594"/>
      <c r="N24" s="594"/>
      <c r="O24" s="2"/>
    </row>
    <row r="25" spans="1:15" s="3" customFormat="1" ht="21.75" customHeight="1">
      <c r="A25" s="33"/>
      <c r="B25" s="568"/>
      <c r="C25" s="568"/>
      <c r="D25" s="568"/>
      <c r="E25" s="568"/>
      <c r="F25" s="568"/>
      <c r="G25" s="568"/>
      <c r="H25" s="568" t="s">
        <v>34</v>
      </c>
      <c r="I25" s="568"/>
      <c r="J25" s="568"/>
      <c r="K25" s="568"/>
      <c r="L25" s="568"/>
      <c r="M25" s="568"/>
      <c r="N25" s="568"/>
      <c r="O25" s="4"/>
    </row>
    <row r="26" spans="1:15" s="3" customFormat="1" ht="21.75" customHeight="1">
      <c r="A26" s="33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4"/>
    </row>
    <row r="27" spans="1:16" ht="21.75" customHeight="1">
      <c r="A27" s="33"/>
      <c r="B27" s="594" t="s">
        <v>32</v>
      </c>
      <c r="C27" s="594"/>
      <c r="D27" s="594"/>
      <c r="E27" s="594"/>
      <c r="F27" s="594"/>
      <c r="G27" s="594"/>
      <c r="H27" s="568"/>
      <c r="I27" s="568"/>
      <c r="J27" s="568"/>
      <c r="K27" s="568"/>
      <c r="L27" s="611" t="s">
        <v>39</v>
      </c>
      <c r="M27" s="611"/>
      <c r="N27" s="611"/>
      <c r="O27" s="11"/>
      <c r="P27" s="11"/>
    </row>
    <row r="28" spans="1:16" s="3" customFormat="1" ht="21.75" customHeight="1">
      <c r="A28" s="265"/>
      <c r="B28" s="568"/>
      <c r="C28" s="568"/>
      <c r="D28" s="568"/>
      <c r="E28" s="568"/>
      <c r="F28" s="568"/>
      <c r="G28" s="568"/>
      <c r="H28" s="568" t="s">
        <v>34</v>
      </c>
      <c r="I28" s="568"/>
      <c r="J28" s="568"/>
      <c r="K28" s="568"/>
      <c r="L28" s="610" t="s">
        <v>57</v>
      </c>
      <c r="M28" s="610"/>
      <c r="N28" s="610"/>
      <c r="O28" s="11"/>
      <c r="P28" s="11"/>
    </row>
    <row r="29" spans="1:16" s="3" customFormat="1" ht="21.75" customHeight="1">
      <c r="A29" s="26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290"/>
      <c r="M29" s="290"/>
      <c r="N29" s="290"/>
      <c r="O29" s="11"/>
      <c r="P29" s="11"/>
    </row>
    <row r="30" spans="1:16" ht="21.75" customHeight="1">
      <c r="A30" s="269"/>
      <c r="B30" s="594" t="s">
        <v>33</v>
      </c>
      <c r="C30" s="594"/>
      <c r="D30" s="594"/>
      <c r="E30" s="594"/>
      <c r="F30" s="594"/>
      <c r="G30" s="594"/>
      <c r="H30" s="568"/>
      <c r="I30" s="568"/>
      <c r="J30" s="568"/>
      <c r="K30" s="568"/>
      <c r="L30" s="611" t="s">
        <v>40</v>
      </c>
      <c r="M30" s="611"/>
      <c r="N30" s="611"/>
      <c r="O30" s="12"/>
      <c r="P30" s="12"/>
    </row>
    <row r="31" spans="1:16" s="3" customFormat="1" ht="21.75" customHeight="1">
      <c r="A31" s="269"/>
      <c r="B31" s="568"/>
      <c r="C31" s="568"/>
      <c r="D31" s="568"/>
      <c r="E31" s="568"/>
      <c r="F31" s="568"/>
      <c r="G31" s="568"/>
      <c r="H31" s="568" t="s">
        <v>34</v>
      </c>
      <c r="I31" s="568"/>
      <c r="J31" s="568"/>
      <c r="K31" s="568"/>
      <c r="L31" s="610" t="s">
        <v>57</v>
      </c>
      <c r="M31" s="610"/>
      <c r="N31" s="610"/>
      <c r="O31" s="11"/>
      <c r="P31" s="11"/>
    </row>
    <row r="32" spans="2:13" ht="30" customHeight="1">
      <c r="B32" s="598"/>
      <c r="C32" s="598"/>
      <c r="D32" s="598"/>
      <c r="E32" s="598"/>
      <c r="F32" s="598"/>
      <c r="G32" s="598"/>
      <c r="H32" s="568"/>
      <c r="I32" s="568"/>
      <c r="J32" s="568"/>
      <c r="K32" s="568"/>
      <c r="L32" s="291"/>
      <c r="M32" s="291"/>
    </row>
    <row r="33" spans="2:13" ht="30" customHeight="1">
      <c r="B33" s="598"/>
      <c r="C33" s="598"/>
      <c r="D33" s="598"/>
      <c r="E33" s="598"/>
      <c r="F33" s="598"/>
      <c r="G33" s="598"/>
      <c r="H33" s="568"/>
      <c r="I33" s="568"/>
      <c r="J33" s="568"/>
      <c r="K33" s="568"/>
      <c r="L33" s="291"/>
      <c r="M33" s="291"/>
    </row>
    <row r="34" spans="1:14" s="3" customFormat="1" ht="21">
      <c r="A34" s="13"/>
      <c r="B34" s="597"/>
      <c r="C34" s="597"/>
      <c r="D34" s="597"/>
      <c r="E34" s="597"/>
      <c r="F34" s="597"/>
      <c r="G34" s="597"/>
      <c r="H34" s="568"/>
      <c r="I34" s="568"/>
      <c r="J34" s="568"/>
      <c r="K34" s="568"/>
      <c r="L34" s="129"/>
      <c r="M34" s="130"/>
      <c r="N34" s="13"/>
    </row>
    <row r="35" spans="1:14" s="3" customFormat="1" ht="21">
      <c r="A35" s="13"/>
      <c r="B35" s="128"/>
      <c r="C35" s="128"/>
      <c r="D35" s="128"/>
      <c r="E35" s="128"/>
      <c r="F35" s="128"/>
      <c r="G35" s="128"/>
      <c r="H35" s="116"/>
      <c r="I35" s="116"/>
      <c r="J35" s="116"/>
      <c r="K35" s="116"/>
      <c r="L35" s="129"/>
      <c r="M35" s="130"/>
      <c r="N35" s="13"/>
    </row>
    <row r="36" spans="1:14" s="3" customFormat="1" ht="21">
      <c r="A36" s="13"/>
      <c r="B36" s="128"/>
      <c r="C36" s="128"/>
      <c r="D36" s="128"/>
      <c r="E36" s="128"/>
      <c r="F36" s="128"/>
      <c r="G36" s="128"/>
      <c r="H36" s="116"/>
      <c r="I36" s="116"/>
      <c r="J36" s="116"/>
      <c r="K36" s="116"/>
      <c r="L36" s="129"/>
      <c r="M36" s="130"/>
      <c r="N36" s="13"/>
    </row>
  </sheetData>
  <sheetProtection/>
  <mergeCells count="63">
    <mergeCell ref="L31:N31"/>
    <mergeCell ref="L27:N27"/>
    <mergeCell ref="L21:N21"/>
    <mergeCell ref="L24:N24"/>
    <mergeCell ref="L25:N25"/>
    <mergeCell ref="B21:G21"/>
    <mergeCell ref="H22:K22"/>
    <mergeCell ref="L30:N30"/>
    <mergeCell ref="H31:K31"/>
    <mergeCell ref="B30:G30"/>
    <mergeCell ref="B2:D2"/>
    <mergeCell ref="E2:N2"/>
    <mergeCell ref="B8:J9"/>
    <mergeCell ref="A18:L18"/>
    <mergeCell ref="H24:K24"/>
    <mergeCell ref="L28:N28"/>
    <mergeCell ref="H28:K28"/>
    <mergeCell ref="B27:G27"/>
    <mergeCell ref="N8:N9"/>
    <mergeCell ref="L8:L9"/>
    <mergeCell ref="B31:G31"/>
    <mergeCell ref="H27:K27"/>
    <mergeCell ref="H30:K30"/>
    <mergeCell ref="B34:G34"/>
    <mergeCell ref="H25:K25"/>
    <mergeCell ref="H34:K34"/>
    <mergeCell ref="H33:K33"/>
    <mergeCell ref="B32:G32"/>
    <mergeCell ref="H32:K32"/>
    <mergeCell ref="B33:G33"/>
    <mergeCell ref="L20:N20"/>
    <mergeCell ref="H20:K20"/>
    <mergeCell ref="B25:G25"/>
    <mergeCell ref="B12:H12"/>
    <mergeCell ref="A19:K19"/>
    <mergeCell ref="L22:N22"/>
    <mergeCell ref="B24:G24"/>
    <mergeCell ref="I17:J17"/>
    <mergeCell ref="I13:J13"/>
    <mergeCell ref="M6:N6"/>
    <mergeCell ref="B5:J5"/>
    <mergeCell ref="M5:N5"/>
    <mergeCell ref="H6:J6"/>
    <mergeCell ref="K6:L6"/>
    <mergeCell ref="B10:J10"/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B28:G28"/>
    <mergeCell ref="B17:H17"/>
    <mergeCell ref="B16:H16"/>
    <mergeCell ref="I16:J16"/>
    <mergeCell ref="B13:H13"/>
    <mergeCell ref="B20:G20"/>
    <mergeCell ref="B22:G22"/>
    <mergeCell ref="H21:K21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zoomScaleSheetLayoutView="100" workbookViewId="0" topLeftCell="A13">
      <selection activeCell="B20" sqref="B20:J21"/>
    </sheetView>
  </sheetViews>
  <sheetFormatPr defaultColWidth="9.140625" defaultRowHeight="12.75"/>
  <cols>
    <col min="1" max="1" width="7.8515625" style="13" customWidth="1"/>
    <col min="2" max="2" width="1.28515625" style="13" customWidth="1"/>
    <col min="3" max="3" width="5.140625" style="13" customWidth="1"/>
    <col min="4" max="4" width="11.00390625" style="13" customWidth="1"/>
    <col min="5" max="5" width="19.140625" style="13" customWidth="1"/>
    <col min="6" max="6" width="14.00390625" style="13" customWidth="1"/>
    <col min="7" max="7" width="3.28125" style="13" customWidth="1"/>
    <col min="8" max="8" width="3.8515625" style="130" customWidth="1"/>
    <col min="9" max="9" width="8.421875" style="130" customWidth="1"/>
    <col min="10" max="10" width="5.8515625" style="130" customWidth="1"/>
    <col min="11" max="11" width="15.140625" style="13" customWidth="1"/>
    <col min="12" max="12" width="3.28125" style="1" customWidth="1"/>
    <col min="13" max="16384" width="9.140625" style="1" customWidth="1"/>
  </cols>
  <sheetData>
    <row r="1" spans="1:11" ht="23.25">
      <c r="A1" s="636" t="s">
        <v>56</v>
      </c>
      <c r="B1" s="636"/>
      <c r="C1" s="636"/>
      <c r="D1" s="636"/>
      <c r="E1" s="636"/>
      <c r="F1" s="636"/>
      <c r="G1" s="636"/>
      <c r="H1" s="636"/>
      <c r="I1" s="636"/>
      <c r="J1" s="636"/>
      <c r="K1" s="119" t="s">
        <v>45</v>
      </c>
    </row>
    <row r="2" spans="1:11" ht="23.25">
      <c r="A2" s="599" t="s">
        <v>29</v>
      </c>
      <c r="B2" s="599"/>
      <c r="C2" s="599"/>
      <c r="D2" s="600" t="s">
        <v>118</v>
      </c>
      <c r="E2" s="600"/>
      <c r="F2" s="600"/>
      <c r="G2" s="600"/>
      <c r="H2" s="600"/>
      <c r="I2" s="600"/>
      <c r="J2" s="600"/>
      <c r="K2" s="600"/>
    </row>
    <row r="3" spans="1:11" ht="23.25">
      <c r="A3" s="582" t="s">
        <v>0</v>
      </c>
      <c r="B3" s="582"/>
      <c r="C3" s="582"/>
      <c r="D3" s="584" t="s">
        <v>119</v>
      </c>
      <c r="E3" s="584"/>
      <c r="F3" s="584"/>
      <c r="G3" s="584"/>
      <c r="H3" s="584"/>
      <c r="I3" s="584"/>
      <c r="J3" s="584"/>
      <c r="K3" s="584"/>
    </row>
    <row r="4" spans="1:11" ht="23.25">
      <c r="A4" s="582" t="s">
        <v>1</v>
      </c>
      <c r="B4" s="582"/>
      <c r="C4" s="245"/>
      <c r="D4" s="245">
        <v>0</v>
      </c>
      <c r="E4" s="245"/>
      <c r="F4" s="245"/>
      <c r="G4" s="245"/>
      <c r="H4" s="245"/>
      <c r="I4" s="245"/>
      <c r="J4" s="245"/>
      <c r="K4" s="245"/>
    </row>
    <row r="5" spans="1:11" ht="23.25">
      <c r="A5" s="582" t="s">
        <v>116</v>
      </c>
      <c r="B5" s="582"/>
      <c r="C5" s="582"/>
      <c r="D5" s="582"/>
      <c r="E5" s="582"/>
      <c r="F5" s="259"/>
      <c r="G5" s="584" t="s">
        <v>11</v>
      </c>
      <c r="H5" s="584"/>
      <c r="I5" s="622">
        <v>3</v>
      </c>
      <c r="J5" s="622"/>
      <c r="K5" s="272" t="s">
        <v>12</v>
      </c>
    </row>
    <row r="6" spans="1:11" ht="23.25">
      <c r="A6" s="582" t="s">
        <v>2</v>
      </c>
      <c r="B6" s="582"/>
      <c r="C6" s="582"/>
      <c r="D6" s="582"/>
      <c r="E6" s="273">
        <v>0</v>
      </c>
      <c r="F6" s="272"/>
      <c r="G6" s="584"/>
      <c r="H6" s="584"/>
      <c r="I6" s="584"/>
      <c r="J6" s="586" t="s">
        <v>28</v>
      </c>
      <c r="K6" s="586"/>
    </row>
    <row r="7" spans="1:11" ht="12" customHeight="1" thickBot="1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3"/>
    </row>
    <row r="8" spans="1:11" ht="21.75" customHeight="1" thickTop="1">
      <c r="A8" s="634" t="s">
        <v>3</v>
      </c>
      <c r="B8" s="601" t="s">
        <v>4</v>
      </c>
      <c r="C8" s="602"/>
      <c r="D8" s="602"/>
      <c r="E8" s="602"/>
      <c r="F8" s="602"/>
      <c r="G8" s="603"/>
      <c r="H8" s="640" t="s">
        <v>19</v>
      </c>
      <c r="I8" s="641"/>
      <c r="J8" s="642"/>
      <c r="K8" s="634" t="s">
        <v>5</v>
      </c>
    </row>
    <row r="9" spans="1:11" ht="21.75" customHeight="1" thickBot="1">
      <c r="A9" s="635"/>
      <c r="B9" s="604"/>
      <c r="C9" s="605"/>
      <c r="D9" s="605"/>
      <c r="E9" s="605"/>
      <c r="F9" s="605"/>
      <c r="G9" s="606"/>
      <c r="H9" s="624" t="s">
        <v>20</v>
      </c>
      <c r="I9" s="625"/>
      <c r="J9" s="626"/>
      <c r="K9" s="635"/>
    </row>
    <row r="10" spans="1:11" ht="24" thickTop="1">
      <c r="A10" s="258"/>
      <c r="B10" s="630" t="s">
        <v>6</v>
      </c>
      <c r="C10" s="631"/>
      <c r="D10" s="631"/>
      <c r="E10" s="631"/>
      <c r="F10" s="631"/>
      <c r="G10" s="632"/>
      <c r="H10" s="637"/>
      <c r="I10" s="638"/>
      <c r="J10" s="639"/>
      <c r="K10" s="258"/>
    </row>
    <row r="11" spans="1:11" ht="23.25">
      <c r="A11" s="121">
        <f>A10+1</f>
        <v>1</v>
      </c>
      <c r="B11" s="583" t="s">
        <v>44</v>
      </c>
      <c r="C11" s="584"/>
      <c r="D11" s="584"/>
      <c r="E11" s="584"/>
      <c r="F11" s="584"/>
      <c r="G11" s="585"/>
      <c r="H11" s="627">
        <v>134600</v>
      </c>
      <c r="I11" s="628"/>
      <c r="J11" s="629"/>
      <c r="K11" s="124"/>
    </row>
    <row r="12" spans="1:11" ht="23.25">
      <c r="A12" s="121"/>
      <c r="B12" s="583"/>
      <c r="C12" s="584"/>
      <c r="D12" s="584"/>
      <c r="E12" s="584"/>
      <c r="F12" s="584"/>
      <c r="G12" s="585"/>
      <c r="H12" s="627"/>
      <c r="I12" s="628"/>
      <c r="J12" s="629"/>
      <c r="K12" s="124"/>
    </row>
    <row r="13" spans="1:11" ht="23.25">
      <c r="A13" s="121"/>
      <c r="B13" s="583"/>
      <c r="C13" s="584"/>
      <c r="D13" s="584"/>
      <c r="E13" s="584"/>
      <c r="F13" s="584"/>
      <c r="G13" s="585"/>
      <c r="H13" s="627"/>
      <c r="I13" s="628"/>
      <c r="J13" s="629"/>
      <c r="K13" s="124"/>
    </row>
    <row r="14" spans="1:11" ht="23.25">
      <c r="A14" s="121"/>
      <c r="B14" s="621"/>
      <c r="C14" s="622"/>
      <c r="D14" s="622"/>
      <c r="E14" s="622"/>
      <c r="F14" s="622"/>
      <c r="G14" s="623"/>
      <c r="H14" s="627"/>
      <c r="I14" s="628"/>
      <c r="J14" s="629"/>
      <c r="K14" s="124"/>
    </row>
    <row r="15" spans="1:11" ht="23.25">
      <c r="A15" s="121"/>
      <c r="B15" s="621"/>
      <c r="C15" s="622"/>
      <c r="D15" s="622"/>
      <c r="E15" s="622"/>
      <c r="F15" s="622"/>
      <c r="G15" s="623"/>
      <c r="H15" s="627"/>
      <c r="I15" s="628"/>
      <c r="J15" s="629"/>
      <c r="K15" s="124"/>
    </row>
    <row r="16" spans="1:11" ht="23.25">
      <c r="A16" s="121"/>
      <c r="B16" s="621"/>
      <c r="C16" s="622"/>
      <c r="D16" s="622"/>
      <c r="E16" s="622"/>
      <c r="F16" s="622"/>
      <c r="G16" s="623"/>
      <c r="H16" s="627"/>
      <c r="I16" s="628"/>
      <c r="J16" s="629"/>
      <c r="K16" s="124"/>
    </row>
    <row r="17" spans="1:11" ht="23.25">
      <c r="A17" s="121"/>
      <c r="B17" s="621"/>
      <c r="C17" s="622"/>
      <c r="D17" s="622"/>
      <c r="E17" s="622"/>
      <c r="F17" s="622"/>
      <c r="G17" s="623"/>
      <c r="H17" s="627"/>
      <c r="I17" s="628"/>
      <c r="J17" s="629"/>
      <c r="K17" s="124"/>
    </row>
    <row r="18" spans="1:11" ht="23.25">
      <c r="A18" s="121"/>
      <c r="B18" s="621"/>
      <c r="C18" s="622"/>
      <c r="D18" s="622"/>
      <c r="E18" s="622"/>
      <c r="F18" s="622"/>
      <c r="G18" s="623"/>
      <c r="H18" s="627"/>
      <c r="I18" s="628"/>
      <c r="J18" s="629"/>
      <c r="K18" s="124"/>
    </row>
    <row r="19" spans="1:11" ht="24" thickBot="1">
      <c r="A19" s="275"/>
      <c r="B19" s="614"/>
      <c r="C19" s="615"/>
      <c r="D19" s="615"/>
      <c r="E19" s="615"/>
      <c r="F19" s="615"/>
      <c r="G19" s="616"/>
      <c r="H19" s="617"/>
      <c r="I19" s="618"/>
      <c r="J19" s="619"/>
      <c r="K19" s="125"/>
    </row>
    <row r="20" spans="1:11" ht="24.75" thickBot="1" thickTop="1">
      <c r="A20" s="620" t="s">
        <v>6</v>
      </c>
      <c r="B20" s="607" t="s">
        <v>8</v>
      </c>
      <c r="C20" s="608"/>
      <c r="D20" s="608"/>
      <c r="E20" s="608"/>
      <c r="F20" s="608"/>
      <c r="G20" s="609"/>
      <c r="H20" s="643">
        <f>SUM(H11:H19)</f>
        <v>134600</v>
      </c>
      <c r="I20" s="644"/>
      <c r="J20" s="645"/>
      <c r="K20" s="276" t="s">
        <v>9</v>
      </c>
    </row>
    <row r="21" spans="1:11" ht="24.75" thickBot="1" thickTop="1">
      <c r="A21" s="577"/>
      <c r="B21" s="592" t="str">
        <f>"("&amp;_xlfn.BAHTTEXT(H20)&amp;")"</f>
        <v>(หนึ่งแสนสามหมื่นสี่พันหกร้อยบาทถ้วน)</v>
      </c>
      <c r="C21" s="593"/>
      <c r="D21" s="593"/>
      <c r="E21" s="593"/>
      <c r="F21" s="593"/>
      <c r="G21" s="593"/>
      <c r="H21" s="593"/>
      <c r="I21" s="593"/>
      <c r="J21" s="593"/>
      <c r="K21" s="277"/>
    </row>
    <row r="22" spans="1:11" s="5" customFormat="1" ht="24" thickTop="1">
      <c r="A22" s="278"/>
      <c r="B22" s="612"/>
      <c r="C22" s="612"/>
      <c r="D22" s="612"/>
      <c r="E22" s="568"/>
      <c r="F22" s="568"/>
      <c r="G22" s="116"/>
      <c r="H22" s="117"/>
      <c r="I22" s="117"/>
      <c r="J22" s="117"/>
      <c r="K22" s="117"/>
    </row>
    <row r="23" spans="1:13" s="5" customFormat="1" ht="21.75" customHeight="1">
      <c r="A23" s="594" t="s">
        <v>31</v>
      </c>
      <c r="B23" s="594"/>
      <c r="C23" s="594"/>
      <c r="D23" s="594"/>
      <c r="E23" s="568"/>
      <c r="F23" s="568"/>
      <c r="G23" s="568"/>
      <c r="H23" s="568"/>
      <c r="I23" s="32"/>
      <c r="J23" s="32"/>
      <c r="K23" s="33"/>
      <c r="L23" s="9"/>
      <c r="M23" s="10"/>
    </row>
    <row r="24" spans="1:13" ht="21.75" customHeight="1">
      <c r="A24" s="280"/>
      <c r="B24" s="612"/>
      <c r="C24" s="612"/>
      <c r="D24" s="612"/>
      <c r="E24" s="613" t="s">
        <v>109</v>
      </c>
      <c r="F24" s="613"/>
      <c r="G24" s="613"/>
      <c r="H24" s="613"/>
      <c r="I24" s="268"/>
      <c r="J24" s="268"/>
      <c r="K24" s="33"/>
      <c r="L24" s="8"/>
      <c r="M24" s="2"/>
    </row>
    <row r="25" spans="1:13" ht="21.75" customHeight="1">
      <c r="A25" s="280"/>
      <c r="B25" s="279"/>
      <c r="C25" s="279"/>
      <c r="D25" s="279"/>
      <c r="E25" s="118"/>
      <c r="F25" s="118"/>
      <c r="G25" s="118"/>
      <c r="H25" s="118"/>
      <c r="I25" s="268"/>
      <c r="J25" s="268"/>
      <c r="K25" s="33"/>
      <c r="L25" s="8"/>
      <c r="M25" s="2"/>
    </row>
    <row r="26" spans="1:13" ht="21.75" customHeight="1">
      <c r="A26" s="594" t="s">
        <v>32</v>
      </c>
      <c r="B26" s="594"/>
      <c r="C26" s="594"/>
      <c r="D26" s="594"/>
      <c r="E26" s="568"/>
      <c r="F26" s="568"/>
      <c r="G26" s="268" t="s">
        <v>60</v>
      </c>
      <c r="H26" s="33"/>
      <c r="I26" s="32"/>
      <c r="J26" s="32"/>
      <c r="K26" s="33"/>
      <c r="L26" s="8"/>
      <c r="M26" s="2"/>
    </row>
    <row r="27" spans="1:13" ht="21.75" customHeight="1">
      <c r="A27" s="33"/>
      <c r="B27" s="568"/>
      <c r="C27" s="568"/>
      <c r="D27" s="568"/>
      <c r="E27" s="613" t="s">
        <v>111</v>
      </c>
      <c r="F27" s="613"/>
      <c r="G27" s="32"/>
      <c r="H27" s="33"/>
      <c r="I27" s="268"/>
      <c r="J27" s="268"/>
      <c r="K27" s="33"/>
      <c r="L27" s="8"/>
      <c r="M27" s="2"/>
    </row>
    <row r="28" spans="1:13" ht="21.75" customHeight="1">
      <c r="A28" s="33"/>
      <c r="B28" s="116"/>
      <c r="C28" s="116"/>
      <c r="D28" s="116"/>
      <c r="E28" s="118"/>
      <c r="F28" s="118"/>
      <c r="G28" s="32"/>
      <c r="H28" s="33"/>
      <c r="I28" s="268"/>
      <c r="J28" s="268"/>
      <c r="K28" s="33"/>
      <c r="L28" s="8"/>
      <c r="M28" s="2"/>
    </row>
    <row r="29" spans="1:13" ht="21.75" customHeight="1">
      <c r="A29" s="594" t="s">
        <v>32</v>
      </c>
      <c r="B29" s="594"/>
      <c r="C29" s="594"/>
      <c r="D29" s="594"/>
      <c r="E29" s="568"/>
      <c r="F29" s="568"/>
      <c r="G29" s="268" t="s">
        <v>43</v>
      </c>
      <c r="H29" s="268"/>
      <c r="I29" s="268"/>
      <c r="J29" s="268"/>
      <c r="K29" s="268"/>
      <c r="L29" s="8"/>
      <c r="M29" s="2"/>
    </row>
    <row r="30" spans="1:13" ht="21.75" customHeight="1">
      <c r="A30" s="33"/>
      <c r="B30" s="568"/>
      <c r="C30" s="568"/>
      <c r="D30" s="568"/>
      <c r="E30" s="613" t="s">
        <v>111</v>
      </c>
      <c r="F30" s="613"/>
      <c r="G30" s="611" t="s">
        <v>57</v>
      </c>
      <c r="H30" s="611"/>
      <c r="I30" s="611"/>
      <c r="J30" s="611"/>
      <c r="K30" s="281"/>
      <c r="L30" s="8"/>
      <c r="M30" s="2"/>
    </row>
    <row r="31" spans="1:13" ht="21.75" customHeight="1">
      <c r="A31" s="33"/>
      <c r="B31" s="116"/>
      <c r="C31" s="116"/>
      <c r="D31" s="116"/>
      <c r="E31" s="118"/>
      <c r="F31" s="118"/>
      <c r="G31" s="268"/>
      <c r="H31" s="268"/>
      <c r="I31" s="268"/>
      <c r="J31" s="268"/>
      <c r="K31" s="281"/>
      <c r="L31" s="8"/>
      <c r="M31" s="2"/>
    </row>
    <row r="32" spans="1:13" ht="21.75" customHeight="1">
      <c r="A32" s="594" t="s">
        <v>33</v>
      </c>
      <c r="B32" s="594"/>
      <c r="C32" s="594"/>
      <c r="D32" s="594"/>
      <c r="E32" s="568"/>
      <c r="F32" s="568"/>
      <c r="G32" s="268" t="s">
        <v>40</v>
      </c>
      <c r="I32" s="268"/>
      <c r="J32" s="268"/>
      <c r="K32" s="268"/>
      <c r="L32" s="8"/>
      <c r="M32" s="2"/>
    </row>
    <row r="33" spans="1:13" ht="21.75" customHeight="1">
      <c r="A33" s="33"/>
      <c r="B33" s="568"/>
      <c r="C33" s="568"/>
      <c r="D33" s="568"/>
      <c r="E33" s="613" t="s">
        <v>111</v>
      </c>
      <c r="F33" s="613"/>
      <c r="G33" s="611" t="s">
        <v>57</v>
      </c>
      <c r="H33" s="611"/>
      <c r="I33" s="611"/>
      <c r="J33" s="611"/>
      <c r="K33" s="281"/>
      <c r="L33" s="8"/>
      <c r="M33" s="2"/>
    </row>
    <row r="34" spans="2:11" ht="37.5" customHeight="1">
      <c r="B34" s="568"/>
      <c r="C34" s="568"/>
      <c r="D34" s="568"/>
      <c r="E34" s="613"/>
      <c r="F34" s="613"/>
      <c r="G34" s="118"/>
      <c r="H34" s="32"/>
      <c r="I34" s="32"/>
      <c r="J34" s="32"/>
      <c r="K34" s="33"/>
    </row>
    <row r="35" spans="1:11" ht="30" customHeight="1">
      <c r="A35" s="598"/>
      <c r="B35" s="598"/>
      <c r="C35" s="598"/>
      <c r="D35" s="598"/>
      <c r="E35" s="598"/>
      <c r="F35" s="598"/>
      <c r="G35" s="598"/>
      <c r="H35" s="598"/>
      <c r="I35" s="598"/>
      <c r="J35" s="598"/>
      <c r="K35" s="598"/>
    </row>
    <row r="36" spans="2:11" ht="23.25">
      <c r="B36" s="594"/>
      <c r="C36" s="594"/>
      <c r="D36" s="594"/>
      <c r="E36" s="594"/>
      <c r="F36" s="594"/>
      <c r="G36" s="594"/>
      <c r="H36" s="594"/>
      <c r="I36" s="594"/>
      <c r="J36" s="594"/>
      <c r="K36" s="594"/>
    </row>
  </sheetData>
  <sheetProtection/>
  <mergeCells count="68">
    <mergeCell ref="A4:B4"/>
    <mergeCell ref="K8:K9"/>
    <mergeCell ref="A3:C3"/>
    <mergeCell ref="A26:D26"/>
    <mergeCell ref="E23:F23"/>
    <mergeCell ref="H17:J17"/>
    <mergeCell ref="B16:G16"/>
    <mergeCell ref="G23:H23"/>
    <mergeCell ref="H20:J20"/>
    <mergeCell ref="B13:G13"/>
    <mergeCell ref="A1:J1"/>
    <mergeCell ref="H10:J10"/>
    <mergeCell ref="J6:K6"/>
    <mergeCell ref="B8:G9"/>
    <mergeCell ref="H8:J8"/>
    <mergeCell ref="A6:D6"/>
    <mergeCell ref="G5:H5"/>
    <mergeCell ref="A2:C2"/>
    <mergeCell ref="D2:K2"/>
    <mergeCell ref="I5:J5"/>
    <mergeCell ref="H12:J12"/>
    <mergeCell ref="H13:J13"/>
    <mergeCell ref="G6:I6"/>
    <mergeCell ref="B10:G10"/>
    <mergeCell ref="A5:E5"/>
    <mergeCell ref="B11:G11"/>
    <mergeCell ref="H11:J11"/>
    <mergeCell ref="A7:K7"/>
    <mergeCell ref="A8:A9"/>
    <mergeCell ref="B18:G18"/>
    <mergeCell ref="B17:G17"/>
    <mergeCell ref="H9:J9"/>
    <mergeCell ref="B12:G12"/>
    <mergeCell ref="H18:J18"/>
    <mergeCell ref="H14:J14"/>
    <mergeCell ref="H15:J15"/>
    <mergeCell ref="H16:J16"/>
    <mergeCell ref="B14:G14"/>
    <mergeCell ref="B15:G15"/>
    <mergeCell ref="B30:D30"/>
    <mergeCell ref="B34:D34"/>
    <mergeCell ref="E34:F34"/>
    <mergeCell ref="B20:G20"/>
    <mergeCell ref="E26:F26"/>
    <mergeCell ref="E33:F33"/>
    <mergeCell ref="A29:D29"/>
    <mergeCell ref="G30:J30"/>
    <mergeCell ref="B33:D33"/>
    <mergeCell ref="A35:K35"/>
    <mergeCell ref="B36:K36"/>
    <mergeCell ref="E22:F22"/>
    <mergeCell ref="G24:H24"/>
    <mergeCell ref="B21:J21"/>
    <mergeCell ref="A23:D23"/>
    <mergeCell ref="A20:A21"/>
    <mergeCell ref="E30:F30"/>
    <mergeCell ref="E29:F29"/>
    <mergeCell ref="G33:J33"/>
    <mergeCell ref="D3:K3"/>
    <mergeCell ref="E32:F32"/>
    <mergeCell ref="B22:D22"/>
    <mergeCell ref="B27:D27"/>
    <mergeCell ref="B24:D24"/>
    <mergeCell ref="A32:D32"/>
    <mergeCell ref="E24:F24"/>
    <mergeCell ref="E27:F27"/>
    <mergeCell ref="B19:G19"/>
    <mergeCell ref="H19:J19"/>
  </mergeCells>
  <printOptions horizontalCentered="1"/>
  <pageMargins left="0.5905511811023623" right="0.5905511811023623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&amp;R&amp;"TH SarabunPSK,ธรรมดา"&amp;14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="80" zoomScaleNormal="80" zoomScalePageLayoutView="0" workbookViewId="0" topLeftCell="A1">
      <selection activeCell="H15" sqref="H15:J15"/>
    </sheetView>
  </sheetViews>
  <sheetFormatPr defaultColWidth="10.28125" defaultRowHeight="12.75"/>
  <cols>
    <col min="1" max="1" width="9.140625" style="136" customWidth="1"/>
    <col min="2" max="2" width="4.140625" style="136" customWidth="1"/>
    <col min="3" max="3" width="7.7109375" style="136" customWidth="1"/>
    <col min="4" max="4" width="4.140625" style="136" customWidth="1"/>
    <col min="5" max="5" width="11.8515625" style="136" customWidth="1"/>
    <col min="6" max="6" width="5.28125" style="136" customWidth="1"/>
    <col min="7" max="7" width="17.421875" style="136" customWidth="1"/>
    <col min="8" max="8" width="3.140625" style="136" customWidth="1"/>
    <col min="9" max="9" width="12.7109375" style="136" customWidth="1"/>
    <col min="10" max="10" width="7.57421875" style="196" customWidth="1"/>
    <col min="11" max="11" width="8.00390625" style="136" customWidth="1"/>
    <col min="12" max="12" width="8.28125" style="136" customWidth="1"/>
    <col min="13" max="13" width="12.8515625" style="136" hidden="1" customWidth="1"/>
    <col min="14" max="15" width="10.28125" style="136" hidden="1" customWidth="1"/>
    <col min="16" max="16" width="16.421875" style="136" hidden="1" customWidth="1"/>
    <col min="17" max="20" width="10.28125" style="136" hidden="1" customWidth="1"/>
    <col min="21" max="21" width="23.00390625" style="137" hidden="1" customWidth="1"/>
    <col min="22" max="23" width="10.28125" style="136" hidden="1" customWidth="1"/>
    <col min="24" max="24" width="23.140625" style="136" hidden="1" customWidth="1"/>
    <col min="25" max="25" width="16.421875" style="136" hidden="1" customWidth="1"/>
    <col min="26" max="26" width="0.2890625" style="136" hidden="1" customWidth="1"/>
    <col min="27" max="27" width="10.28125" style="136" hidden="1" customWidth="1"/>
    <col min="28" max="29" width="10.28125" style="136" customWidth="1"/>
    <col min="30" max="16384" width="10.28125" style="136" customWidth="1"/>
  </cols>
  <sheetData>
    <row r="1" spans="1:15" ht="30" customHeight="1">
      <c r="A1" s="485" t="s">
        <v>61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135"/>
      <c r="N1" s="135"/>
      <c r="O1" s="135"/>
    </row>
    <row r="2" spans="1:21" s="326" customFormat="1" ht="9.75" customHeight="1" thickBo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324"/>
      <c r="N2" s="325"/>
      <c r="O2" s="324"/>
      <c r="Q2" s="327"/>
      <c r="U2" s="138"/>
    </row>
    <row r="3" spans="1:12" ht="21.75" customHeight="1">
      <c r="A3" s="487" t="s">
        <v>62</v>
      </c>
      <c r="B3" s="488"/>
      <c r="C3" s="488"/>
      <c r="D3" s="488"/>
      <c r="E3" s="488"/>
      <c r="F3" s="488"/>
      <c r="G3" s="488"/>
      <c r="H3" s="488"/>
      <c r="I3" s="488"/>
      <c r="J3" s="488"/>
      <c r="K3" s="139" t="s">
        <v>63</v>
      </c>
      <c r="L3" s="491" t="s">
        <v>64</v>
      </c>
    </row>
    <row r="4" spans="1:25" ht="21.75" customHeight="1" thickBot="1">
      <c r="A4" s="489"/>
      <c r="B4" s="490"/>
      <c r="C4" s="490"/>
      <c r="D4" s="490"/>
      <c r="E4" s="490"/>
      <c r="F4" s="490"/>
      <c r="G4" s="490"/>
      <c r="H4" s="490"/>
      <c r="I4" s="490"/>
      <c r="J4" s="490"/>
      <c r="K4" s="140" t="s">
        <v>65</v>
      </c>
      <c r="L4" s="492"/>
      <c r="U4" s="137">
        <v>0</v>
      </c>
      <c r="V4" s="136">
        <v>1.3074</v>
      </c>
      <c r="X4" s="136">
        <v>0</v>
      </c>
      <c r="Y4" s="137">
        <v>500000</v>
      </c>
    </row>
    <row r="5" spans="1:25" ht="23.25">
      <c r="A5" s="493"/>
      <c r="B5" s="495" t="s">
        <v>66</v>
      </c>
      <c r="C5" s="495"/>
      <c r="D5" s="495"/>
      <c r="E5" s="495"/>
      <c r="F5" s="495"/>
      <c r="G5" s="495"/>
      <c r="H5" s="495"/>
      <c r="I5" s="495"/>
      <c r="J5" s="141">
        <v>0</v>
      </c>
      <c r="K5" s="142" t="s">
        <v>67</v>
      </c>
      <c r="L5" s="143">
        <f aca="true" t="shared" si="0" ref="L5:L28">V5</f>
        <v>1.3074</v>
      </c>
      <c r="P5" s="136">
        <v>500000</v>
      </c>
      <c r="Q5" s="144"/>
      <c r="U5" s="145">
        <v>500000</v>
      </c>
      <c r="V5" s="146">
        <f>+'[1]Sheet1'!H6</f>
        <v>1.3074</v>
      </c>
      <c r="X5" s="145">
        <v>500000</v>
      </c>
      <c r="Y5" s="147">
        <v>1000000</v>
      </c>
    </row>
    <row r="6" spans="1:25" ht="23.25">
      <c r="A6" s="493"/>
      <c r="B6" s="495" t="s">
        <v>68</v>
      </c>
      <c r="C6" s="495"/>
      <c r="D6" s="495"/>
      <c r="E6" s="495"/>
      <c r="F6" s="495"/>
      <c r="G6" s="495"/>
      <c r="H6" s="495"/>
      <c r="I6" s="495"/>
      <c r="J6" s="141">
        <v>0</v>
      </c>
      <c r="K6" s="148">
        <v>1</v>
      </c>
      <c r="L6" s="149">
        <f t="shared" si="0"/>
        <v>1.305</v>
      </c>
      <c r="U6" s="147">
        <v>1000000</v>
      </c>
      <c r="V6" s="150">
        <f>+'[1]Sheet1'!H7</f>
        <v>1.305</v>
      </c>
      <c r="X6" s="147">
        <v>1000000</v>
      </c>
      <c r="Y6" s="147">
        <v>2000000</v>
      </c>
    </row>
    <row r="7" spans="1:25" s="151" customFormat="1" ht="23.25">
      <c r="A7" s="493"/>
      <c r="B7" s="495" t="s">
        <v>69</v>
      </c>
      <c r="C7" s="495"/>
      <c r="D7" s="495"/>
      <c r="E7" s="495"/>
      <c r="F7" s="495"/>
      <c r="G7" s="495"/>
      <c r="H7" s="495"/>
      <c r="I7" s="495"/>
      <c r="J7" s="141">
        <v>0.06</v>
      </c>
      <c r="K7" s="148">
        <v>2</v>
      </c>
      <c r="L7" s="143">
        <f t="shared" si="0"/>
        <v>1.3035</v>
      </c>
      <c r="N7" s="136" t="s">
        <v>70</v>
      </c>
      <c r="O7" s="152"/>
      <c r="P7" s="152">
        <f>P5</f>
        <v>500000</v>
      </c>
      <c r="Q7" s="136"/>
      <c r="S7" s="328"/>
      <c r="U7" s="147">
        <v>2000000</v>
      </c>
      <c r="V7" s="146">
        <f>+'[1]Sheet1'!H8</f>
        <v>1.3035</v>
      </c>
      <c r="X7" s="147">
        <v>2000000</v>
      </c>
      <c r="Y7" s="147">
        <v>5000000</v>
      </c>
    </row>
    <row r="8" spans="1:25" s="151" customFormat="1" ht="23.25">
      <c r="A8" s="494"/>
      <c r="B8" s="496" t="s">
        <v>71</v>
      </c>
      <c r="C8" s="496"/>
      <c r="D8" s="496"/>
      <c r="E8" s="496"/>
      <c r="F8" s="496"/>
      <c r="G8" s="496"/>
      <c r="H8" s="496"/>
      <c r="I8" s="496"/>
      <c r="J8" s="141">
        <v>0.07</v>
      </c>
      <c r="K8" s="148">
        <v>5</v>
      </c>
      <c r="L8" s="143">
        <f t="shared" si="0"/>
        <v>1.3003</v>
      </c>
      <c r="N8" s="136" t="s">
        <v>72</v>
      </c>
      <c r="P8" s="153">
        <f>VLOOKUP(H14,U4:V28,1)</f>
        <v>0</v>
      </c>
      <c r="Q8" s="136" t="s">
        <v>73</v>
      </c>
      <c r="R8" s="154">
        <f>VLOOKUP(H15,U4:V28,2)</f>
        <v>1.3074</v>
      </c>
      <c r="U8" s="147">
        <v>5000000</v>
      </c>
      <c r="V8" s="150">
        <f>+'[1]Sheet1'!H9</f>
        <v>1.3003</v>
      </c>
      <c r="X8" s="147">
        <v>5000000</v>
      </c>
      <c r="Y8" s="155">
        <v>10000000</v>
      </c>
    </row>
    <row r="9" spans="1:25" s="151" customFormat="1" ht="21.75" customHeight="1">
      <c r="A9" s="497" t="s">
        <v>74</v>
      </c>
      <c r="B9" s="498"/>
      <c r="C9" s="498"/>
      <c r="D9" s="498"/>
      <c r="E9" s="498"/>
      <c r="F9" s="498"/>
      <c r="G9" s="498"/>
      <c r="H9" s="498"/>
      <c r="I9" s="498"/>
      <c r="J9" s="499"/>
      <c r="K9" s="156">
        <v>10</v>
      </c>
      <c r="L9" s="143">
        <f t="shared" si="0"/>
        <v>1.2943</v>
      </c>
      <c r="N9" s="136" t="s">
        <v>75</v>
      </c>
      <c r="P9" s="153">
        <f>VLOOKUP(P8,X4:Y28,2)</f>
        <v>500000</v>
      </c>
      <c r="Q9" s="136" t="s">
        <v>76</v>
      </c>
      <c r="R9" s="151">
        <f>VLOOKUP(H16,U4:V28,2)</f>
        <v>1.3074</v>
      </c>
      <c r="U9" s="155">
        <v>10000000</v>
      </c>
      <c r="V9" s="146">
        <f>+'[1]Sheet1'!H10</f>
        <v>1.2943</v>
      </c>
      <c r="X9" s="155">
        <v>10000000</v>
      </c>
      <c r="Y9" s="155">
        <v>15000000</v>
      </c>
    </row>
    <row r="10" spans="1:25" s="151" customFormat="1" ht="21.75" customHeight="1">
      <c r="A10" s="500"/>
      <c r="B10" s="501"/>
      <c r="C10" s="501"/>
      <c r="D10" s="501"/>
      <c r="E10" s="501"/>
      <c r="F10" s="501"/>
      <c r="G10" s="501"/>
      <c r="H10" s="501"/>
      <c r="I10" s="501"/>
      <c r="J10" s="502"/>
      <c r="K10" s="156">
        <v>15</v>
      </c>
      <c r="L10" s="143">
        <f t="shared" si="0"/>
        <v>1.2594</v>
      </c>
      <c r="N10" s="136"/>
      <c r="Q10" s="136"/>
      <c r="U10" s="155">
        <v>15000000</v>
      </c>
      <c r="V10" s="150">
        <f>+'[1]Sheet1'!H11</f>
        <v>1.2594</v>
      </c>
      <c r="X10" s="155">
        <v>15000000</v>
      </c>
      <c r="Y10" s="147">
        <v>20000000</v>
      </c>
    </row>
    <row r="11" spans="1:25" s="151" customFormat="1" ht="21.75" customHeight="1">
      <c r="A11" s="503" t="s">
        <v>77</v>
      </c>
      <c r="B11" s="504"/>
      <c r="C11" s="504"/>
      <c r="D11" s="504"/>
      <c r="E11" s="509" t="s">
        <v>78</v>
      </c>
      <c r="F11" s="512" t="s">
        <v>79</v>
      </c>
      <c r="G11" s="504"/>
      <c r="H11" s="504"/>
      <c r="I11" s="509" t="s">
        <v>80</v>
      </c>
      <c r="J11" s="513"/>
      <c r="K11" s="148">
        <v>20</v>
      </c>
      <c r="L11" s="143">
        <f t="shared" si="0"/>
        <v>1.2518</v>
      </c>
      <c r="N11" s="136"/>
      <c r="Q11" s="136"/>
      <c r="U11" s="147">
        <v>20000000</v>
      </c>
      <c r="V11" s="146">
        <f>+'[1]Sheet1'!H12</f>
        <v>1.2518</v>
      </c>
      <c r="X11" s="147">
        <v>20000000</v>
      </c>
      <c r="Y11" s="147">
        <v>25000000</v>
      </c>
    </row>
    <row r="12" spans="1:25" s="151" customFormat="1" ht="21" customHeight="1">
      <c r="A12" s="505"/>
      <c r="B12" s="506"/>
      <c r="C12" s="506"/>
      <c r="D12" s="506"/>
      <c r="E12" s="510"/>
      <c r="F12" s="508"/>
      <c r="G12" s="508"/>
      <c r="H12" s="508"/>
      <c r="I12" s="510"/>
      <c r="J12" s="514"/>
      <c r="K12" s="148">
        <v>25</v>
      </c>
      <c r="L12" s="143">
        <f t="shared" si="0"/>
        <v>1.2248</v>
      </c>
      <c r="N12" s="136"/>
      <c r="Q12" s="136" t="s">
        <v>28</v>
      </c>
      <c r="U12" s="147">
        <v>25000000</v>
      </c>
      <c r="V12" s="150">
        <f>+'[1]Sheet1'!H13</f>
        <v>1.2248</v>
      </c>
      <c r="X12" s="147">
        <v>25000000</v>
      </c>
      <c r="Y12" s="147">
        <v>30000000</v>
      </c>
    </row>
    <row r="13" spans="1:25" s="151" customFormat="1" ht="21" customHeight="1">
      <c r="A13" s="507"/>
      <c r="B13" s="508"/>
      <c r="C13" s="508"/>
      <c r="D13" s="508"/>
      <c r="E13" s="511"/>
      <c r="F13" s="516" t="s">
        <v>81</v>
      </c>
      <c r="G13" s="516"/>
      <c r="H13" s="516"/>
      <c r="I13" s="511"/>
      <c r="J13" s="515"/>
      <c r="K13" s="148">
        <v>30</v>
      </c>
      <c r="L13" s="143">
        <f t="shared" si="0"/>
        <v>1.2164</v>
      </c>
      <c r="N13" s="136"/>
      <c r="Q13" s="136"/>
      <c r="R13" s="151" t="s">
        <v>28</v>
      </c>
      <c r="U13" s="147">
        <v>30000000</v>
      </c>
      <c r="V13" s="146">
        <f>+'[1]Sheet1'!H14</f>
        <v>1.2164</v>
      </c>
      <c r="X13" s="147">
        <v>30000000</v>
      </c>
      <c r="Y13" s="147">
        <v>40000000</v>
      </c>
    </row>
    <row r="14" spans="1:25" s="151" customFormat="1" ht="27">
      <c r="A14" s="518" t="s">
        <v>82</v>
      </c>
      <c r="B14" s="158" t="s">
        <v>83</v>
      </c>
      <c r="C14" s="158"/>
      <c r="D14" s="158"/>
      <c r="E14" s="158"/>
      <c r="F14" s="158"/>
      <c r="G14" s="159" t="s">
        <v>84</v>
      </c>
      <c r="H14" s="521">
        <v>10198</v>
      </c>
      <c r="I14" s="522"/>
      <c r="J14" s="523"/>
      <c r="K14" s="148">
        <v>40</v>
      </c>
      <c r="L14" s="143">
        <f t="shared" si="0"/>
        <v>1.2161</v>
      </c>
      <c r="N14" s="136"/>
      <c r="Q14" s="136"/>
      <c r="U14" s="147">
        <v>40000000</v>
      </c>
      <c r="V14" s="150">
        <f>+'[1]Sheet1'!H15</f>
        <v>1.2161</v>
      </c>
      <c r="X14" s="147">
        <v>40000000</v>
      </c>
      <c r="Y14" s="147">
        <v>50000000</v>
      </c>
    </row>
    <row r="15" spans="1:25" s="151" customFormat="1" ht="23.25">
      <c r="A15" s="519"/>
      <c r="B15" s="161" t="s">
        <v>85</v>
      </c>
      <c r="C15" s="161"/>
      <c r="D15" s="161"/>
      <c r="E15" s="161"/>
      <c r="F15" s="161"/>
      <c r="G15" s="162" t="s">
        <v>84</v>
      </c>
      <c r="H15" s="524">
        <f>VLOOKUP(H14,U4:V28,1)</f>
        <v>0</v>
      </c>
      <c r="I15" s="525"/>
      <c r="J15" s="514"/>
      <c r="K15" s="148">
        <v>50</v>
      </c>
      <c r="L15" s="143">
        <f t="shared" si="0"/>
        <v>1.2159</v>
      </c>
      <c r="N15" s="136"/>
      <c r="Q15" s="136"/>
      <c r="U15" s="147">
        <v>50000000</v>
      </c>
      <c r="V15" s="146">
        <f>+'[1]Sheet1'!H16</f>
        <v>1.2159</v>
      </c>
      <c r="X15" s="147">
        <v>50000000</v>
      </c>
      <c r="Y15" s="147">
        <v>60000000</v>
      </c>
    </row>
    <row r="16" spans="1:25" s="151" customFormat="1" ht="23.25">
      <c r="A16" s="519"/>
      <c r="B16" s="161" t="s">
        <v>86</v>
      </c>
      <c r="C16" s="161"/>
      <c r="D16" s="161"/>
      <c r="E16" s="161"/>
      <c r="F16" s="161"/>
      <c r="G16" s="162" t="s">
        <v>84</v>
      </c>
      <c r="H16" s="524">
        <f>VLOOKUP(H14,X4:Y28,2)</f>
        <v>500000</v>
      </c>
      <c r="I16" s="525"/>
      <c r="J16" s="514"/>
      <c r="K16" s="148">
        <v>60</v>
      </c>
      <c r="L16" s="143">
        <f t="shared" si="0"/>
        <v>1.2061</v>
      </c>
      <c r="N16" s="136"/>
      <c r="P16" s="163">
        <f>+((C20-E20)*(G20-I20))/(E21-G21)</f>
        <v>0</v>
      </c>
      <c r="Q16" s="136"/>
      <c r="U16" s="147">
        <v>60000000</v>
      </c>
      <c r="V16" s="150">
        <f>+'[1]Sheet1'!H17</f>
        <v>1.2061</v>
      </c>
      <c r="X16" s="147">
        <v>60000000</v>
      </c>
      <c r="Y16" s="147">
        <v>70000000</v>
      </c>
    </row>
    <row r="17" spans="1:25" s="151" customFormat="1" ht="23.25">
      <c r="A17" s="519"/>
      <c r="B17" s="161" t="s">
        <v>87</v>
      </c>
      <c r="C17" s="161"/>
      <c r="D17" s="161"/>
      <c r="E17" s="161"/>
      <c r="F17" s="161"/>
      <c r="G17" s="162" t="s">
        <v>84</v>
      </c>
      <c r="H17" s="526">
        <f>VLOOKUP(H14,U4:V28,2)</f>
        <v>1.3074</v>
      </c>
      <c r="I17" s="526"/>
      <c r="J17" s="527"/>
      <c r="K17" s="148">
        <v>70</v>
      </c>
      <c r="L17" s="149">
        <f t="shared" si="0"/>
        <v>1.205</v>
      </c>
      <c r="N17" s="136"/>
      <c r="P17" s="164">
        <f>+A20-P16</f>
        <v>1.3074</v>
      </c>
      <c r="Q17" s="136"/>
      <c r="U17" s="147">
        <v>70000000</v>
      </c>
      <c r="V17" s="165">
        <f>+'[1]Sheet1'!H18</f>
        <v>1.205</v>
      </c>
      <c r="X17" s="147">
        <v>70000000</v>
      </c>
      <c r="Y17" s="147">
        <v>80000000</v>
      </c>
    </row>
    <row r="18" spans="1:25" s="151" customFormat="1" ht="23.25">
      <c r="A18" s="520"/>
      <c r="B18" s="166" t="s">
        <v>88</v>
      </c>
      <c r="C18" s="166"/>
      <c r="D18" s="166"/>
      <c r="E18" s="166"/>
      <c r="F18" s="166"/>
      <c r="G18" s="167" t="s">
        <v>84</v>
      </c>
      <c r="H18" s="528">
        <f>VLOOKUP(H16,U4:V28,2)</f>
        <v>1.3074</v>
      </c>
      <c r="I18" s="528"/>
      <c r="J18" s="529"/>
      <c r="K18" s="148">
        <v>80</v>
      </c>
      <c r="L18" s="149">
        <f t="shared" si="0"/>
        <v>1.205</v>
      </c>
      <c r="N18" s="136"/>
      <c r="Q18" s="136"/>
      <c r="U18" s="147">
        <v>80000000</v>
      </c>
      <c r="V18" s="150">
        <f>+'[1]Sheet1'!H19</f>
        <v>1.205</v>
      </c>
      <c r="X18" s="147">
        <v>80000000</v>
      </c>
      <c r="Y18" s="147">
        <v>90000000</v>
      </c>
    </row>
    <row r="19" spans="1:25" s="151" customFormat="1" ht="23.25">
      <c r="A19" s="168"/>
      <c r="B19" s="169" t="s">
        <v>89</v>
      </c>
      <c r="C19" s="170"/>
      <c r="D19" s="170"/>
      <c r="E19" s="170"/>
      <c r="F19" s="170"/>
      <c r="G19" s="170"/>
      <c r="H19" s="170"/>
      <c r="I19" s="170"/>
      <c r="J19" s="171"/>
      <c r="K19" s="148">
        <v>90</v>
      </c>
      <c r="L19" s="143">
        <f t="shared" si="0"/>
        <v>1.2049</v>
      </c>
      <c r="N19" s="136"/>
      <c r="Q19" s="136"/>
      <c r="U19" s="147">
        <v>90000000</v>
      </c>
      <c r="V19" s="146">
        <f>+'[1]Sheet1'!H20</f>
        <v>1.2049</v>
      </c>
      <c r="X19" s="147">
        <v>90000000</v>
      </c>
      <c r="Y19" s="147">
        <v>100000000</v>
      </c>
    </row>
    <row r="20" spans="1:25" s="151" customFormat="1" ht="23.25">
      <c r="A20" s="172">
        <f>R8</f>
        <v>1.3074</v>
      </c>
      <c r="B20" s="173" t="s">
        <v>90</v>
      </c>
      <c r="C20" s="174">
        <f>R8</f>
        <v>1.3074</v>
      </c>
      <c r="D20" s="175" t="s">
        <v>91</v>
      </c>
      <c r="E20" s="176">
        <f>R9</f>
        <v>1.3074</v>
      </c>
      <c r="F20" s="177" t="s">
        <v>92</v>
      </c>
      <c r="G20" s="177">
        <f>H14</f>
        <v>10198</v>
      </c>
      <c r="H20" s="177" t="s">
        <v>91</v>
      </c>
      <c r="I20" s="178">
        <f>P8</f>
        <v>0</v>
      </c>
      <c r="J20" s="179" t="s">
        <v>93</v>
      </c>
      <c r="K20" s="148">
        <v>100</v>
      </c>
      <c r="L20" s="143">
        <f t="shared" si="0"/>
        <v>1.2049</v>
      </c>
      <c r="N20" s="136"/>
      <c r="U20" s="147">
        <v>100000000</v>
      </c>
      <c r="V20" s="150">
        <f>+'[1]Sheet1'!H21</f>
        <v>1.2049</v>
      </c>
      <c r="X20" s="147">
        <v>100000000</v>
      </c>
      <c r="Y20" s="147">
        <v>150000000</v>
      </c>
    </row>
    <row r="21" spans="1:25" s="151" customFormat="1" ht="23.25">
      <c r="A21" s="160"/>
      <c r="B21" s="180"/>
      <c r="C21" s="180"/>
      <c r="D21" s="173" t="s">
        <v>94</v>
      </c>
      <c r="E21" s="181">
        <f>P9</f>
        <v>500000</v>
      </c>
      <c r="F21" s="180" t="s">
        <v>91</v>
      </c>
      <c r="G21" s="181">
        <f>P8</f>
        <v>0</v>
      </c>
      <c r="H21" s="182" t="s">
        <v>93</v>
      </c>
      <c r="I21" s="180"/>
      <c r="J21" s="183"/>
      <c r="K21" s="148">
        <v>150</v>
      </c>
      <c r="L21" s="143">
        <f t="shared" si="0"/>
        <v>1.2023</v>
      </c>
      <c r="N21" s="136"/>
      <c r="Q21" s="136"/>
      <c r="U21" s="147">
        <v>150000000</v>
      </c>
      <c r="V21" s="146">
        <f>+'[1]Sheet1'!H22</f>
        <v>1.2023</v>
      </c>
      <c r="X21" s="147">
        <v>150000000</v>
      </c>
      <c r="Y21" s="147">
        <v>200000000</v>
      </c>
    </row>
    <row r="22" spans="1:25" s="151" customFormat="1" ht="21.75" customHeight="1">
      <c r="A22" s="160"/>
      <c r="B22" s="184"/>
      <c r="C22" s="173"/>
      <c r="D22" s="173"/>
      <c r="E22" s="173"/>
      <c r="F22" s="329"/>
      <c r="G22" s="329"/>
      <c r="H22" s="329"/>
      <c r="I22" s="329"/>
      <c r="J22" s="185"/>
      <c r="K22" s="148">
        <v>200</v>
      </c>
      <c r="L22" s="143">
        <f t="shared" si="0"/>
        <v>1.2023</v>
      </c>
      <c r="N22" s="136"/>
      <c r="Q22" s="135"/>
      <c r="R22" s="186"/>
      <c r="U22" s="147">
        <v>200000000</v>
      </c>
      <c r="V22" s="150">
        <f>+'[1]Sheet1'!H23</f>
        <v>1.2023</v>
      </c>
      <c r="X22" s="147">
        <v>200000000</v>
      </c>
      <c r="Y22" s="147">
        <v>250000000</v>
      </c>
    </row>
    <row r="23" spans="1:25" s="151" customFormat="1" ht="23.25">
      <c r="A23" s="160"/>
      <c r="B23" s="180"/>
      <c r="C23" s="187" t="s">
        <v>95</v>
      </c>
      <c r="D23" s="188"/>
      <c r="E23" s="188"/>
      <c r="F23" s="188"/>
      <c r="G23" s="189">
        <f>H14</f>
        <v>10198</v>
      </c>
      <c r="H23" s="188"/>
      <c r="I23" s="187" t="s">
        <v>27</v>
      </c>
      <c r="J23" s="180"/>
      <c r="K23" s="148">
        <v>250</v>
      </c>
      <c r="L23" s="143">
        <f t="shared" si="0"/>
        <v>1.2013</v>
      </c>
      <c r="N23" s="136"/>
      <c r="Q23" s="135"/>
      <c r="R23" s="186"/>
      <c r="U23" s="147">
        <v>250000000</v>
      </c>
      <c r="V23" s="146">
        <f>+'[1]Sheet1'!H24</f>
        <v>1.2013</v>
      </c>
      <c r="X23" s="147">
        <v>250000000</v>
      </c>
      <c r="Y23" s="147">
        <v>300000000</v>
      </c>
    </row>
    <row r="24" spans="1:25" s="151" customFormat="1" ht="27.75" thickBot="1">
      <c r="A24" s="160"/>
      <c r="B24" s="157"/>
      <c r="C24" s="187" t="s">
        <v>96</v>
      </c>
      <c r="D24" s="188"/>
      <c r="E24" s="188"/>
      <c r="F24" s="188"/>
      <c r="G24" s="238">
        <f>P17</f>
        <v>1.3074</v>
      </c>
      <c r="H24" s="188"/>
      <c r="I24" s="188"/>
      <c r="J24" s="157"/>
      <c r="K24" s="148">
        <v>300</v>
      </c>
      <c r="L24" s="143">
        <f t="shared" si="0"/>
        <v>1.1951</v>
      </c>
      <c r="N24" s="136"/>
      <c r="Q24" s="135"/>
      <c r="R24" s="186"/>
      <c r="U24" s="147">
        <v>300000000</v>
      </c>
      <c r="V24" s="150">
        <f>+'[1]Sheet1'!H25</f>
        <v>1.1951</v>
      </c>
      <c r="X24" s="147">
        <v>300000000</v>
      </c>
      <c r="Y24" s="147">
        <v>350000000</v>
      </c>
    </row>
    <row r="25" spans="1:25" s="151" customFormat="1" ht="27.75" thickTop="1">
      <c r="A25" s="160"/>
      <c r="B25" s="157"/>
      <c r="C25" s="157"/>
      <c r="D25" s="157"/>
      <c r="E25" s="157"/>
      <c r="F25" s="157"/>
      <c r="G25" s="239">
        <f>G23*ROUND(G24,4)</f>
        <v>13332.865199999998</v>
      </c>
      <c r="H25" s="157"/>
      <c r="I25" s="157"/>
      <c r="J25" s="157"/>
      <c r="K25" s="148">
        <v>350</v>
      </c>
      <c r="L25" s="143">
        <f t="shared" si="0"/>
        <v>1.1866</v>
      </c>
      <c r="N25" s="136"/>
      <c r="Q25" s="135"/>
      <c r="R25" s="190"/>
      <c r="U25" s="147">
        <v>350000000</v>
      </c>
      <c r="V25" s="146">
        <f>+'[1]Sheet1'!H26</f>
        <v>1.1866</v>
      </c>
      <c r="X25" s="147">
        <v>350000000</v>
      </c>
      <c r="Y25" s="147">
        <v>400000000</v>
      </c>
    </row>
    <row r="26" spans="1:25" s="151" customFormat="1" ht="23.25">
      <c r="A26" s="160"/>
      <c r="B26" s="157"/>
      <c r="C26" s="157"/>
      <c r="D26" s="157"/>
      <c r="E26" s="157"/>
      <c r="F26" s="157"/>
      <c r="G26" s="157"/>
      <c r="H26" s="157"/>
      <c r="I26" s="157" t="s">
        <v>28</v>
      </c>
      <c r="J26" s="157"/>
      <c r="K26" s="148">
        <v>400</v>
      </c>
      <c r="L26" s="143">
        <f t="shared" si="0"/>
        <v>1.1858</v>
      </c>
      <c r="N26" s="136"/>
      <c r="Q26" s="135"/>
      <c r="R26" s="186"/>
      <c r="U26" s="147">
        <v>400000000</v>
      </c>
      <c r="V26" s="150">
        <f>+'[1]Sheet1'!H27</f>
        <v>1.1858</v>
      </c>
      <c r="X26" s="147">
        <v>400000000</v>
      </c>
      <c r="Y26" s="147">
        <v>500000000</v>
      </c>
    </row>
    <row r="27" spans="1:25" s="151" customFormat="1" ht="24" thickBot="1">
      <c r="A27" s="160"/>
      <c r="B27" s="157"/>
      <c r="C27" s="157"/>
      <c r="D27" s="157"/>
      <c r="E27" s="157"/>
      <c r="F27" s="157"/>
      <c r="G27" s="157"/>
      <c r="H27" s="157"/>
      <c r="I27" s="157"/>
      <c r="J27" s="157"/>
      <c r="K27" s="148">
        <v>500</v>
      </c>
      <c r="L27" s="143">
        <f t="shared" si="0"/>
        <v>1.1853</v>
      </c>
      <c r="N27" s="136"/>
      <c r="Q27" s="135"/>
      <c r="R27" s="186"/>
      <c r="U27" s="147">
        <v>500000000</v>
      </c>
      <c r="V27" s="146">
        <f>+'[1]Sheet1'!H28</f>
        <v>1.1853</v>
      </c>
      <c r="X27" s="147">
        <v>500000000</v>
      </c>
      <c r="Y27" s="191">
        <v>500000001</v>
      </c>
    </row>
    <row r="28" spans="1:25" s="151" customFormat="1" ht="24" thickBo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 t="s">
        <v>97</v>
      </c>
      <c r="L28" s="195">
        <f t="shared" si="0"/>
        <v>1.1788</v>
      </c>
      <c r="N28" s="136"/>
      <c r="Q28" s="135"/>
      <c r="R28" s="186"/>
      <c r="U28" s="191">
        <v>500000001</v>
      </c>
      <c r="V28" s="150">
        <f>+'[1]Sheet1'!H29</f>
        <v>1.1788</v>
      </c>
      <c r="X28" s="191">
        <v>500000001</v>
      </c>
      <c r="Y28" s="330"/>
    </row>
    <row r="29" ht="23.25">
      <c r="A29" s="151" t="s">
        <v>98</v>
      </c>
    </row>
    <row r="30" ht="23.25">
      <c r="A30" s="151" t="s">
        <v>99</v>
      </c>
    </row>
    <row r="31" spans="7:11" ht="23.25">
      <c r="G31" s="517" t="s">
        <v>117</v>
      </c>
      <c r="H31" s="517"/>
      <c r="I31" s="517"/>
      <c r="J31" s="517"/>
      <c r="K31" s="517"/>
    </row>
  </sheetData>
  <sheetProtection selectLockedCells="1" selectUnlockedCells="1"/>
  <mergeCells count="23">
    <mergeCell ref="G31:K31"/>
    <mergeCell ref="A14:A18"/>
    <mergeCell ref="H14:J14"/>
    <mergeCell ref="H15:J15"/>
    <mergeCell ref="H16:J16"/>
    <mergeCell ref="H17:J17"/>
    <mergeCell ref="H18:J18"/>
    <mergeCell ref="A9:J10"/>
    <mergeCell ref="A11:D13"/>
    <mergeCell ref="E11:E13"/>
    <mergeCell ref="F11:H12"/>
    <mergeCell ref="I11:I13"/>
    <mergeCell ref="J11:J13"/>
    <mergeCell ref="F13:H13"/>
    <mergeCell ref="A1:L1"/>
    <mergeCell ref="A2:L2"/>
    <mergeCell ref="A3:J4"/>
    <mergeCell ref="L3:L4"/>
    <mergeCell ref="A5:A8"/>
    <mergeCell ref="B5:I5"/>
    <mergeCell ref="B6:I6"/>
    <mergeCell ref="B7:I7"/>
    <mergeCell ref="B8:I8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scale="95" r:id="rId2"/>
  <headerFooter alignWithMargins="0">
    <oddHeader>&amp;R&amp;"TH SarabunPSK,ธรรมดา"&amp;12&amp;F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60"/>
  <sheetViews>
    <sheetView zoomScaleSheetLayoutView="100" workbookViewId="0" topLeftCell="A43">
      <selection activeCell="L56" sqref="L56"/>
    </sheetView>
  </sheetViews>
  <sheetFormatPr defaultColWidth="9.140625" defaultRowHeight="12.75"/>
  <cols>
    <col min="1" max="1" width="6.57421875" style="128" customWidth="1"/>
    <col min="2" max="2" width="5.57421875" style="128" customWidth="1"/>
    <col min="3" max="3" width="2.28125" style="13" customWidth="1"/>
    <col min="4" max="4" width="6.8515625" style="13" customWidth="1"/>
    <col min="5" max="5" width="30.140625" style="13" customWidth="1"/>
    <col min="6" max="6" width="9.57421875" style="199" customWidth="1"/>
    <col min="7" max="7" width="6.8515625" style="128" customWidth="1"/>
    <col min="8" max="8" width="11.7109375" style="200" customWidth="1"/>
    <col min="9" max="9" width="12.57421875" style="200" customWidth="1"/>
    <col min="10" max="10" width="11.28125" style="201" customWidth="1"/>
    <col min="11" max="12" width="12.8515625" style="200" customWidth="1"/>
    <col min="13" max="13" width="11.57421875" style="13" customWidth="1"/>
    <col min="14" max="16384" width="9.140625" style="3" customWidth="1"/>
  </cols>
  <sheetData>
    <row r="1" spans="1:13" ht="21">
      <c r="A1" s="636" t="s">
        <v>23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24" ht="18.75" customHeight="1">
      <c r="A2" s="39" t="s">
        <v>35</v>
      </c>
      <c r="B2" s="39"/>
      <c r="C2" s="35"/>
      <c r="D2" s="35"/>
      <c r="E2" s="650" t="s">
        <v>112</v>
      </c>
      <c r="F2" s="650"/>
      <c r="G2" s="650"/>
      <c r="H2" s="650"/>
      <c r="I2" s="650"/>
      <c r="J2" s="650"/>
      <c r="K2" s="650"/>
      <c r="L2" s="650"/>
      <c r="M2" s="35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13" s="4" customFormat="1" ht="18.75" customHeight="1">
      <c r="A3" s="661" t="s">
        <v>0</v>
      </c>
      <c r="B3" s="661"/>
      <c r="C3" s="661"/>
      <c r="D3" s="35" t="s">
        <v>58</v>
      </c>
      <c r="E3" s="35"/>
      <c r="F3" s="35"/>
      <c r="G3" s="35"/>
      <c r="H3" s="35"/>
      <c r="I3" s="36"/>
      <c r="J3" s="39" t="s">
        <v>57</v>
      </c>
      <c r="K3" s="37"/>
      <c r="L3" s="37"/>
      <c r="M3" s="37"/>
    </row>
    <row r="4" spans="1:13" s="4" customFormat="1" ht="18.75" customHeight="1">
      <c r="A4" s="661" t="s">
        <v>7</v>
      </c>
      <c r="B4" s="661"/>
      <c r="C4" s="661"/>
      <c r="D4" s="650"/>
      <c r="E4" s="650"/>
      <c r="F4" s="650"/>
      <c r="G4" s="650"/>
      <c r="H4" s="650"/>
      <c r="I4" s="677" t="s">
        <v>2</v>
      </c>
      <c r="J4" s="677"/>
      <c r="K4" s="651">
        <v>241345</v>
      </c>
      <c r="L4" s="651"/>
      <c r="M4" s="651"/>
    </row>
    <row r="5" spans="1:13" ht="6.75" customHeight="1" thickBot="1">
      <c r="A5" s="661"/>
      <c r="B5" s="661"/>
      <c r="C5" s="661"/>
      <c r="D5" s="650"/>
      <c r="E5" s="650"/>
      <c r="F5" s="650"/>
      <c r="G5" s="650"/>
      <c r="H5" s="650"/>
      <c r="I5" s="677"/>
      <c r="J5" s="677"/>
      <c r="K5" s="38"/>
      <c r="L5" s="38"/>
      <c r="M5" s="38"/>
    </row>
    <row r="6" spans="1:13" ht="18.75" customHeight="1" thickTop="1">
      <c r="A6" s="576" t="s">
        <v>3</v>
      </c>
      <c r="B6" s="601" t="s">
        <v>4</v>
      </c>
      <c r="C6" s="602"/>
      <c r="D6" s="602"/>
      <c r="E6" s="602"/>
      <c r="F6" s="667" t="s">
        <v>11</v>
      </c>
      <c r="G6" s="634" t="s">
        <v>13</v>
      </c>
      <c r="H6" s="669" t="s">
        <v>18</v>
      </c>
      <c r="I6" s="670"/>
      <c r="J6" s="669" t="s">
        <v>15</v>
      </c>
      <c r="K6" s="670"/>
      <c r="L6" s="665" t="s">
        <v>17</v>
      </c>
      <c r="M6" s="576" t="s">
        <v>5</v>
      </c>
    </row>
    <row r="7" spans="1:13" ht="21" customHeight="1" thickBot="1">
      <c r="A7" s="577"/>
      <c r="B7" s="604"/>
      <c r="C7" s="605"/>
      <c r="D7" s="605"/>
      <c r="E7" s="605"/>
      <c r="F7" s="668"/>
      <c r="G7" s="635"/>
      <c r="H7" s="14" t="s">
        <v>24</v>
      </c>
      <c r="I7" s="14" t="s">
        <v>16</v>
      </c>
      <c r="J7" s="14" t="s">
        <v>24</v>
      </c>
      <c r="K7" s="14" t="s">
        <v>16</v>
      </c>
      <c r="L7" s="666"/>
      <c r="M7" s="577"/>
    </row>
    <row r="8" spans="1:13" ht="18.75" customHeight="1" thickTop="1">
      <c r="A8" s="318"/>
      <c r="B8" s="655"/>
      <c r="C8" s="656"/>
      <c r="D8" s="656"/>
      <c r="E8" s="657"/>
      <c r="F8" s="205">
        <v>11</v>
      </c>
      <c r="G8" s="15"/>
      <c r="H8" s="16">
        <v>12</v>
      </c>
      <c r="I8" s="17">
        <f aca="true" t="shared" si="0" ref="I8:I25">SUM(H8)*$F8</f>
        <v>132</v>
      </c>
      <c r="J8" s="18">
        <v>13</v>
      </c>
      <c r="K8" s="17">
        <f>SUM(J8)*$F8</f>
        <v>143</v>
      </c>
      <c r="L8" s="19">
        <f>SUM(,I8,K8)</f>
        <v>275</v>
      </c>
      <c r="M8" s="15"/>
    </row>
    <row r="9" spans="1:13" ht="18.75" customHeight="1">
      <c r="A9" s="318"/>
      <c r="B9" s="652"/>
      <c r="C9" s="653"/>
      <c r="D9" s="653"/>
      <c r="E9" s="654"/>
      <c r="F9" s="205">
        <v>14</v>
      </c>
      <c r="G9" s="15"/>
      <c r="H9" s="16">
        <v>15</v>
      </c>
      <c r="I9" s="17">
        <f t="shared" si="0"/>
        <v>210</v>
      </c>
      <c r="J9" s="18">
        <v>16</v>
      </c>
      <c r="K9" s="17">
        <f aca="true" t="shared" si="1" ref="K9:K25">SUM(J9)*$F9</f>
        <v>224</v>
      </c>
      <c r="L9" s="19">
        <f aca="true" t="shared" si="2" ref="L9:L25">SUM(,I9,K9)</f>
        <v>434</v>
      </c>
      <c r="M9" s="15"/>
    </row>
    <row r="10" spans="1:13" ht="18.75" customHeight="1">
      <c r="A10" s="319"/>
      <c r="B10" s="571"/>
      <c r="C10" s="572"/>
      <c r="D10" s="572"/>
      <c r="E10" s="646"/>
      <c r="F10" s="206"/>
      <c r="G10" s="23"/>
      <c r="H10" s="24"/>
      <c r="I10" s="17">
        <f t="shared" si="0"/>
        <v>0</v>
      </c>
      <c r="J10" s="24"/>
      <c r="K10" s="17">
        <f t="shared" si="1"/>
        <v>0</v>
      </c>
      <c r="L10" s="19">
        <f t="shared" si="2"/>
        <v>0</v>
      </c>
      <c r="M10" s="23"/>
    </row>
    <row r="11" spans="1:13" ht="18.75" customHeight="1">
      <c r="A11" s="319"/>
      <c r="B11" s="571"/>
      <c r="C11" s="572"/>
      <c r="D11" s="572"/>
      <c r="E11" s="646"/>
      <c r="F11" s="206"/>
      <c r="G11" s="23"/>
      <c r="H11" s="24"/>
      <c r="I11" s="17">
        <f t="shared" si="0"/>
        <v>0</v>
      </c>
      <c r="J11" s="24"/>
      <c r="K11" s="17">
        <f t="shared" si="1"/>
        <v>0</v>
      </c>
      <c r="L11" s="19">
        <f t="shared" si="2"/>
        <v>0</v>
      </c>
      <c r="M11" s="23"/>
    </row>
    <row r="12" spans="1:13" ht="18.75" customHeight="1">
      <c r="A12" s="319"/>
      <c r="B12" s="105"/>
      <c r="C12" s="106"/>
      <c r="D12" s="106"/>
      <c r="E12" s="107"/>
      <c r="F12" s="206"/>
      <c r="G12" s="23"/>
      <c r="H12" s="24"/>
      <c r="I12" s="17">
        <f t="shared" si="0"/>
        <v>0</v>
      </c>
      <c r="J12" s="24"/>
      <c r="K12" s="17">
        <f t="shared" si="1"/>
        <v>0</v>
      </c>
      <c r="L12" s="19">
        <f t="shared" si="2"/>
        <v>0</v>
      </c>
      <c r="M12" s="23"/>
    </row>
    <row r="13" spans="1:13" ht="18.75" customHeight="1">
      <c r="A13" s="319"/>
      <c r="B13" s="105"/>
      <c r="C13" s="106"/>
      <c r="D13" s="106"/>
      <c r="E13" s="107"/>
      <c r="F13" s="206"/>
      <c r="G13" s="23"/>
      <c r="H13" s="24"/>
      <c r="I13" s="17">
        <f t="shared" si="0"/>
        <v>0</v>
      </c>
      <c r="J13" s="24"/>
      <c r="K13" s="17">
        <f t="shared" si="1"/>
        <v>0</v>
      </c>
      <c r="L13" s="19">
        <f t="shared" si="2"/>
        <v>0</v>
      </c>
      <c r="M13" s="23"/>
    </row>
    <row r="14" spans="1:13" ht="18.75" customHeight="1">
      <c r="A14" s="319"/>
      <c r="B14" s="105"/>
      <c r="C14" s="106"/>
      <c r="D14" s="106"/>
      <c r="E14" s="107"/>
      <c r="F14" s="206"/>
      <c r="G14" s="23"/>
      <c r="H14" s="24"/>
      <c r="I14" s="17">
        <f t="shared" si="0"/>
        <v>0</v>
      </c>
      <c r="J14" s="24"/>
      <c r="K14" s="17">
        <f t="shared" si="1"/>
        <v>0</v>
      </c>
      <c r="L14" s="19">
        <f t="shared" si="2"/>
        <v>0</v>
      </c>
      <c r="M14" s="23"/>
    </row>
    <row r="15" spans="1:13" ht="18.75" customHeight="1">
      <c r="A15" s="319"/>
      <c r="B15" s="105"/>
      <c r="C15" s="106"/>
      <c r="D15" s="106"/>
      <c r="E15" s="107"/>
      <c r="F15" s="206"/>
      <c r="G15" s="23"/>
      <c r="H15" s="24"/>
      <c r="I15" s="17">
        <f t="shared" si="0"/>
        <v>0</v>
      </c>
      <c r="J15" s="24"/>
      <c r="K15" s="17">
        <f t="shared" si="1"/>
        <v>0</v>
      </c>
      <c r="L15" s="19">
        <f t="shared" si="2"/>
        <v>0</v>
      </c>
      <c r="M15" s="23"/>
    </row>
    <row r="16" spans="1:13" ht="18.75" customHeight="1">
      <c r="A16" s="319"/>
      <c r="B16" s="571"/>
      <c r="C16" s="572"/>
      <c r="D16" s="572"/>
      <c r="E16" s="646"/>
      <c r="F16" s="206"/>
      <c r="G16" s="23"/>
      <c r="H16" s="24"/>
      <c r="I16" s="17">
        <f t="shared" si="0"/>
        <v>0</v>
      </c>
      <c r="J16" s="24"/>
      <c r="K16" s="17">
        <f t="shared" si="1"/>
        <v>0</v>
      </c>
      <c r="L16" s="19">
        <f t="shared" si="2"/>
        <v>0</v>
      </c>
      <c r="M16" s="23"/>
    </row>
    <row r="17" spans="1:13" ht="18.75" customHeight="1">
      <c r="A17" s="319"/>
      <c r="B17" s="571"/>
      <c r="C17" s="572"/>
      <c r="D17" s="572"/>
      <c r="E17" s="646"/>
      <c r="F17" s="206"/>
      <c r="G17" s="23"/>
      <c r="H17" s="24"/>
      <c r="I17" s="17">
        <f t="shared" si="0"/>
        <v>0</v>
      </c>
      <c r="J17" s="24"/>
      <c r="K17" s="17">
        <f t="shared" si="1"/>
        <v>0</v>
      </c>
      <c r="L17" s="19">
        <f t="shared" si="2"/>
        <v>0</v>
      </c>
      <c r="M17" s="23"/>
    </row>
    <row r="18" spans="1:13" ht="18.75" customHeight="1">
      <c r="A18" s="319"/>
      <c r="B18" s="571"/>
      <c r="C18" s="572"/>
      <c r="D18" s="572"/>
      <c r="E18" s="646"/>
      <c r="F18" s="206"/>
      <c r="G18" s="23"/>
      <c r="H18" s="24"/>
      <c r="I18" s="17">
        <f t="shared" si="0"/>
        <v>0</v>
      </c>
      <c r="J18" s="24"/>
      <c r="K18" s="17">
        <f t="shared" si="1"/>
        <v>0</v>
      </c>
      <c r="L18" s="19">
        <f t="shared" si="2"/>
        <v>0</v>
      </c>
      <c r="M18" s="23"/>
    </row>
    <row r="19" spans="1:13" ht="18.75" customHeight="1">
      <c r="A19" s="319"/>
      <c r="B19" s="571"/>
      <c r="C19" s="572"/>
      <c r="D19" s="572"/>
      <c r="E19" s="646"/>
      <c r="F19" s="206"/>
      <c r="G19" s="23"/>
      <c r="H19" s="24"/>
      <c r="I19" s="17">
        <f t="shared" si="0"/>
        <v>0</v>
      </c>
      <c r="J19" s="24"/>
      <c r="K19" s="17">
        <f t="shared" si="1"/>
        <v>0</v>
      </c>
      <c r="L19" s="19">
        <f t="shared" si="2"/>
        <v>0</v>
      </c>
      <c r="M19" s="23"/>
    </row>
    <row r="20" spans="1:13" ht="18.75" customHeight="1">
      <c r="A20" s="319"/>
      <c r="B20" s="571"/>
      <c r="C20" s="572"/>
      <c r="D20" s="572"/>
      <c r="E20" s="646"/>
      <c r="F20" s="206"/>
      <c r="G20" s="23"/>
      <c r="H20" s="24"/>
      <c r="I20" s="17">
        <f t="shared" si="0"/>
        <v>0</v>
      </c>
      <c r="J20" s="24"/>
      <c r="K20" s="17">
        <f t="shared" si="1"/>
        <v>0</v>
      </c>
      <c r="L20" s="19">
        <f t="shared" si="2"/>
        <v>0</v>
      </c>
      <c r="M20" s="23"/>
    </row>
    <row r="21" spans="1:13" s="6" customFormat="1" ht="18.75" customHeight="1">
      <c r="A21" s="321"/>
      <c r="B21" s="662"/>
      <c r="C21" s="663"/>
      <c r="D21" s="663"/>
      <c r="E21" s="664"/>
      <c r="F21" s="207"/>
      <c r="G21" s="25"/>
      <c r="H21" s="26"/>
      <c r="I21" s="17">
        <f t="shared" si="0"/>
        <v>0</v>
      </c>
      <c r="J21" s="27"/>
      <c r="K21" s="17">
        <f t="shared" si="1"/>
        <v>0</v>
      </c>
      <c r="L21" s="19">
        <f t="shared" si="2"/>
        <v>0</v>
      </c>
      <c r="M21" s="25"/>
    </row>
    <row r="22" spans="1:13" ht="18.75" customHeight="1">
      <c r="A22" s="318"/>
      <c r="B22" s="652"/>
      <c r="C22" s="653"/>
      <c r="D22" s="653"/>
      <c r="E22" s="654"/>
      <c r="F22" s="205"/>
      <c r="G22" s="15"/>
      <c r="H22" s="16"/>
      <c r="I22" s="17">
        <f t="shared" si="0"/>
        <v>0</v>
      </c>
      <c r="J22" s="18"/>
      <c r="K22" s="17">
        <f t="shared" si="1"/>
        <v>0</v>
      </c>
      <c r="L22" s="19">
        <f t="shared" si="2"/>
        <v>0</v>
      </c>
      <c r="M22" s="15"/>
    </row>
    <row r="23" spans="1:13" ht="18.75" customHeight="1">
      <c r="A23" s="319"/>
      <c r="B23" s="571"/>
      <c r="C23" s="572"/>
      <c r="D23" s="572"/>
      <c r="E23" s="646"/>
      <c r="F23" s="206"/>
      <c r="G23" s="23"/>
      <c r="H23" s="24"/>
      <c r="I23" s="17">
        <f t="shared" si="0"/>
        <v>0</v>
      </c>
      <c r="J23" s="24"/>
      <c r="K23" s="17">
        <f t="shared" si="1"/>
        <v>0</v>
      </c>
      <c r="L23" s="19">
        <f t="shared" si="2"/>
        <v>0</v>
      </c>
      <c r="M23" s="23"/>
    </row>
    <row r="24" spans="1:13" ht="18.75" customHeight="1">
      <c r="A24" s="319"/>
      <c r="B24" s="571"/>
      <c r="C24" s="572"/>
      <c r="D24" s="572"/>
      <c r="E24" s="646"/>
      <c r="F24" s="206"/>
      <c r="G24" s="23"/>
      <c r="H24" s="24"/>
      <c r="I24" s="17">
        <f t="shared" si="0"/>
        <v>0</v>
      </c>
      <c r="J24" s="24"/>
      <c r="K24" s="17">
        <f t="shared" si="1"/>
        <v>0</v>
      </c>
      <c r="L24" s="19">
        <f t="shared" si="2"/>
        <v>0</v>
      </c>
      <c r="M24" s="23"/>
    </row>
    <row r="25" spans="1:13" ht="18.75" customHeight="1" thickBot="1">
      <c r="A25" s="320"/>
      <c r="B25" s="647"/>
      <c r="C25" s="648"/>
      <c r="D25" s="648"/>
      <c r="E25" s="649"/>
      <c r="F25" s="208"/>
      <c r="G25" s="28"/>
      <c r="H25" s="29"/>
      <c r="I25" s="17">
        <f t="shared" si="0"/>
        <v>0</v>
      </c>
      <c r="J25" s="29"/>
      <c r="K25" s="17">
        <f t="shared" si="1"/>
        <v>0</v>
      </c>
      <c r="L25" s="19">
        <f t="shared" si="2"/>
        <v>0</v>
      </c>
      <c r="M25" s="28"/>
    </row>
    <row r="26" spans="1:13" ht="18.75" customHeight="1" thickBot="1" thickTop="1">
      <c r="A26" s="674" t="s">
        <v>14</v>
      </c>
      <c r="B26" s="675"/>
      <c r="C26" s="675"/>
      <c r="D26" s="675"/>
      <c r="E26" s="675"/>
      <c r="F26" s="675"/>
      <c r="G26" s="675"/>
      <c r="H26" s="676"/>
      <c r="I26" s="30">
        <f>SUM(I8:I25)</f>
        <v>342</v>
      </c>
      <c r="J26" s="30"/>
      <c r="K26" s="30">
        <f>SUM(K8:K25)</f>
        <v>367</v>
      </c>
      <c r="L26" s="30">
        <f>SUM(L8:L25)</f>
        <v>709</v>
      </c>
      <c r="M26" s="31"/>
    </row>
    <row r="27" spans="1:13" ht="18.75" customHeight="1" thickTop="1">
      <c r="A27" s="283"/>
      <c r="B27" s="283"/>
      <c r="C27" s="283"/>
      <c r="E27" s="283"/>
      <c r="F27" s="197"/>
      <c r="G27" s="197"/>
      <c r="H27" s="197"/>
      <c r="I27" s="198"/>
      <c r="J27" s="198"/>
      <c r="K27" s="198"/>
      <c r="L27" s="198"/>
      <c r="M27" s="197"/>
    </row>
    <row r="28" spans="1:13" ht="18.75" customHeight="1">
      <c r="A28" s="283"/>
      <c r="B28" s="283"/>
      <c r="C28" s="283"/>
      <c r="E28" s="547" t="s">
        <v>102</v>
      </c>
      <c r="F28" s="547"/>
      <c r="G28" s="547"/>
      <c r="H28" s="547"/>
      <c r="I28" s="547" t="s">
        <v>101</v>
      </c>
      <c r="J28" s="547"/>
      <c r="K28" s="547"/>
      <c r="L28" s="547"/>
      <c r="M28" s="7"/>
    </row>
    <row r="29" spans="1:13" ht="18.75" customHeight="1">
      <c r="A29" s="283"/>
      <c r="B29" s="283"/>
      <c r="C29" s="283"/>
      <c r="E29" s="547" t="s">
        <v>103</v>
      </c>
      <c r="F29" s="547"/>
      <c r="G29" s="547"/>
      <c r="H29" s="547"/>
      <c r="I29" s="547" t="s">
        <v>103</v>
      </c>
      <c r="J29" s="547"/>
      <c r="K29" s="547"/>
      <c r="L29" s="547"/>
      <c r="M29" s="7"/>
    </row>
    <row r="30" spans="1:13" ht="18.75" customHeight="1">
      <c r="A30" s="283"/>
      <c r="B30" s="283"/>
      <c r="C30" s="283"/>
      <c r="E30" s="284"/>
      <c r="F30" s="284"/>
      <c r="G30" s="284"/>
      <c r="H30" s="284"/>
      <c r="I30" s="547" t="s">
        <v>104</v>
      </c>
      <c r="J30" s="547"/>
      <c r="K30" s="547"/>
      <c r="L30" s="547"/>
      <c r="M30" s="7"/>
    </row>
    <row r="31" spans="1:13" ht="18.75" customHeight="1">
      <c r="A31" s="636" t="s">
        <v>23</v>
      </c>
      <c r="B31" s="636"/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</row>
    <row r="32" spans="1:13" s="13" customFormat="1" ht="18" customHeight="1">
      <c r="A32" s="39" t="s">
        <v>35</v>
      </c>
      <c r="B32" s="39"/>
      <c r="C32" s="35"/>
      <c r="D32" s="35"/>
      <c r="E32" s="65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32" s="650"/>
      <c r="G32" s="650"/>
      <c r="H32" s="650"/>
      <c r="I32" s="650"/>
      <c r="J32" s="650"/>
      <c r="K32" s="650"/>
      <c r="L32" s="650"/>
      <c r="M32" s="650"/>
    </row>
    <row r="33" spans="1:13" s="13" customFormat="1" ht="18" customHeight="1" thickBot="1">
      <c r="A33" s="661" t="s">
        <v>0</v>
      </c>
      <c r="B33" s="661"/>
      <c r="C33" s="661"/>
      <c r="D33" s="35" t="str">
        <f>+D3</f>
        <v>โรงเรียน      ตำบล      อำเภอ      จังหวัด </v>
      </c>
      <c r="E33" s="35"/>
      <c r="F33" s="35"/>
      <c r="G33" s="35"/>
      <c r="H33" s="35"/>
      <c r="I33" s="36"/>
      <c r="J33" s="39" t="str">
        <f>+J3</f>
        <v>สพป.ปัตตานี เขต 2</v>
      </c>
      <c r="K33" s="37"/>
      <c r="L33" s="37"/>
      <c r="M33" s="37"/>
    </row>
    <row r="34" spans="1:13" ht="18" customHeight="1" thickTop="1">
      <c r="A34" s="576" t="s">
        <v>3</v>
      </c>
      <c r="B34" s="601" t="s">
        <v>4</v>
      </c>
      <c r="C34" s="602"/>
      <c r="D34" s="602"/>
      <c r="E34" s="602"/>
      <c r="F34" s="667" t="s">
        <v>11</v>
      </c>
      <c r="G34" s="634" t="s">
        <v>13</v>
      </c>
      <c r="H34" s="669" t="s">
        <v>18</v>
      </c>
      <c r="I34" s="670"/>
      <c r="J34" s="669" t="s">
        <v>15</v>
      </c>
      <c r="K34" s="670"/>
      <c r="L34" s="665" t="s">
        <v>17</v>
      </c>
      <c r="M34" s="576" t="s">
        <v>5</v>
      </c>
    </row>
    <row r="35" spans="1:13" ht="22.5" customHeight="1" thickBot="1">
      <c r="A35" s="577"/>
      <c r="B35" s="604"/>
      <c r="C35" s="605"/>
      <c r="D35" s="605"/>
      <c r="E35" s="605"/>
      <c r="F35" s="668"/>
      <c r="G35" s="635"/>
      <c r="H35" s="14" t="s">
        <v>24</v>
      </c>
      <c r="I35" s="14" t="s">
        <v>16</v>
      </c>
      <c r="J35" s="14" t="s">
        <v>24</v>
      </c>
      <c r="K35" s="14" t="s">
        <v>16</v>
      </c>
      <c r="L35" s="666"/>
      <c r="M35" s="577"/>
    </row>
    <row r="36" spans="1:13" ht="18" customHeight="1" thickTop="1">
      <c r="A36" s="318"/>
      <c r="B36" s="655"/>
      <c r="C36" s="656"/>
      <c r="D36" s="656"/>
      <c r="E36" s="657"/>
      <c r="F36" s="205">
        <v>17</v>
      </c>
      <c r="G36" s="15"/>
      <c r="H36" s="16">
        <v>18</v>
      </c>
      <c r="I36" s="17">
        <f aca="true" t="shared" si="3" ref="I36:I52">SUM(H36)*$F36</f>
        <v>306</v>
      </c>
      <c r="J36" s="18">
        <v>19</v>
      </c>
      <c r="K36" s="17">
        <f aca="true" t="shared" si="4" ref="K36:K52">SUM(J36)*$F36</f>
        <v>323</v>
      </c>
      <c r="L36" s="19">
        <f aca="true" t="shared" si="5" ref="L36:L52">SUM(,I36,K36)</f>
        <v>629</v>
      </c>
      <c r="M36" s="15"/>
    </row>
    <row r="37" spans="1:13" ht="18" customHeight="1">
      <c r="A37" s="322"/>
      <c r="B37" s="658"/>
      <c r="C37" s="659"/>
      <c r="D37" s="659"/>
      <c r="E37" s="660"/>
      <c r="F37" s="206">
        <v>20</v>
      </c>
      <c r="G37" s="23"/>
      <c r="H37" s="24">
        <v>222</v>
      </c>
      <c r="I37" s="17">
        <f t="shared" si="3"/>
        <v>4440</v>
      </c>
      <c r="J37" s="40">
        <v>221</v>
      </c>
      <c r="K37" s="17">
        <f t="shared" si="4"/>
        <v>4420</v>
      </c>
      <c r="L37" s="19">
        <f t="shared" si="5"/>
        <v>8860</v>
      </c>
      <c r="M37" s="23"/>
    </row>
    <row r="38" spans="1:13" ht="18" customHeight="1">
      <c r="A38" s="322"/>
      <c r="B38" s="658"/>
      <c r="C38" s="659"/>
      <c r="D38" s="659"/>
      <c r="E38" s="660"/>
      <c r="F38" s="209"/>
      <c r="G38" s="41"/>
      <c r="H38" s="19"/>
      <c r="I38" s="17">
        <f t="shared" si="3"/>
        <v>0</v>
      </c>
      <c r="J38" s="42"/>
      <c r="K38" s="17">
        <f t="shared" si="4"/>
        <v>0</v>
      </c>
      <c r="L38" s="19">
        <f t="shared" si="5"/>
        <v>0</v>
      </c>
      <c r="M38" s="43"/>
    </row>
    <row r="39" spans="1:13" ht="18" customHeight="1">
      <c r="A39" s="322"/>
      <c r="B39" s="671"/>
      <c r="C39" s="672"/>
      <c r="D39" s="672"/>
      <c r="E39" s="673"/>
      <c r="F39" s="209"/>
      <c r="G39" s="41"/>
      <c r="H39" s="19"/>
      <c r="I39" s="44">
        <f t="shared" si="3"/>
        <v>0</v>
      </c>
      <c r="J39" s="42"/>
      <c r="K39" s="44">
        <f t="shared" si="4"/>
        <v>0</v>
      </c>
      <c r="L39" s="45">
        <f t="shared" si="5"/>
        <v>0</v>
      </c>
      <c r="M39" s="43"/>
    </row>
    <row r="40" spans="1:13" ht="18.75" customHeight="1">
      <c r="A40" s="319"/>
      <c r="B40" s="571"/>
      <c r="C40" s="572"/>
      <c r="D40" s="572"/>
      <c r="E40" s="646"/>
      <c r="F40" s="206"/>
      <c r="G40" s="23"/>
      <c r="H40" s="24"/>
      <c r="I40" s="17">
        <f t="shared" si="3"/>
        <v>0</v>
      </c>
      <c r="J40" s="24"/>
      <c r="K40" s="44">
        <f t="shared" si="4"/>
        <v>0</v>
      </c>
      <c r="L40" s="19">
        <f t="shared" si="5"/>
        <v>0</v>
      </c>
      <c r="M40" s="23"/>
    </row>
    <row r="41" spans="1:13" ht="18.75" customHeight="1">
      <c r="A41" s="319"/>
      <c r="B41" s="571"/>
      <c r="C41" s="572"/>
      <c r="D41" s="572"/>
      <c r="E41" s="646"/>
      <c r="F41" s="206"/>
      <c r="G41" s="23"/>
      <c r="H41" s="24"/>
      <c r="I41" s="17">
        <f t="shared" si="3"/>
        <v>0</v>
      </c>
      <c r="J41" s="24"/>
      <c r="K41" s="44">
        <f t="shared" si="4"/>
        <v>0</v>
      </c>
      <c r="L41" s="19">
        <f t="shared" si="5"/>
        <v>0</v>
      </c>
      <c r="M41" s="23"/>
    </row>
    <row r="42" spans="1:13" ht="18.75" customHeight="1">
      <c r="A42" s="319"/>
      <c r="B42" s="571"/>
      <c r="C42" s="572"/>
      <c r="D42" s="572"/>
      <c r="E42" s="646"/>
      <c r="F42" s="206"/>
      <c r="G42" s="23"/>
      <c r="H42" s="24"/>
      <c r="I42" s="17">
        <f t="shared" si="3"/>
        <v>0</v>
      </c>
      <c r="J42" s="24"/>
      <c r="K42" s="44">
        <f t="shared" si="4"/>
        <v>0</v>
      </c>
      <c r="L42" s="19">
        <f t="shared" si="5"/>
        <v>0</v>
      </c>
      <c r="M42" s="23"/>
    </row>
    <row r="43" spans="1:13" ht="18.75" customHeight="1">
      <c r="A43" s="319"/>
      <c r="B43" s="571"/>
      <c r="C43" s="572"/>
      <c r="D43" s="572"/>
      <c r="E43" s="646"/>
      <c r="F43" s="206"/>
      <c r="G43" s="23"/>
      <c r="H43" s="24"/>
      <c r="I43" s="17">
        <f t="shared" si="3"/>
        <v>0</v>
      </c>
      <c r="J43" s="24"/>
      <c r="K43" s="44">
        <f t="shared" si="4"/>
        <v>0</v>
      </c>
      <c r="L43" s="19">
        <f t="shared" si="5"/>
        <v>0</v>
      </c>
      <c r="M43" s="23"/>
    </row>
    <row r="44" spans="1:13" s="6" customFormat="1" ht="18.75" customHeight="1">
      <c r="A44" s="321"/>
      <c r="B44" s="662"/>
      <c r="C44" s="663"/>
      <c r="D44" s="663"/>
      <c r="E44" s="664"/>
      <c r="F44" s="207"/>
      <c r="G44" s="25"/>
      <c r="H44" s="26"/>
      <c r="I44" s="17">
        <f t="shared" si="3"/>
        <v>0</v>
      </c>
      <c r="J44" s="27"/>
      <c r="K44" s="44">
        <f t="shared" si="4"/>
        <v>0</v>
      </c>
      <c r="L44" s="19">
        <f t="shared" si="5"/>
        <v>0</v>
      </c>
      <c r="M44" s="25"/>
    </row>
    <row r="45" spans="1:13" s="6" customFormat="1" ht="18.75" customHeight="1">
      <c r="A45" s="321"/>
      <c r="B45" s="304"/>
      <c r="C45" s="305"/>
      <c r="D45" s="305"/>
      <c r="E45" s="306"/>
      <c r="F45" s="207"/>
      <c r="G45" s="25"/>
      <c r="H45" s="26"/>
      <c r="I45" s="17">
        <f t="shared" si="3"/>
        <v>0</v>
      </c>
      <c r="J45" s="27"/>
      <c r="K45" s="44">
        <f t="shared" si="4"/>
        <v>0</v>
      </c>
      <c r="L45" s="19">
        <f t="shared" si="5"/>
        <v>0</v>
      </c>
      <c r="M45" s="25"/>
    </row>
    <row r="46" spans="1:13" s="6" customFormat="1" ht="18.75" customHeight="1">
      <c r="A46" s="321"/>
      <c r="B46" s="304"/>
      <c r="C46" s="305"/>
      <c r="D46" s="305"/>
      <c r="E46" s="306"/>
      <c r="F46" s="207"/>
      <c r="G46" s="25"/>
      <c r="H46" s="26"/>
      <c r="I46" s="17">
        <f t="shared" si="3"/>
        <v>0</v>
      </c>
      <c r="J46" s="27"/>
      <c r="K46" s="44">
        <f t="shared" si="4"/>
        <v>0</v>
      </c>
      <c r="L46" s="19">
        <f t="shared" si="5"/>
        <v>0</v>
      </c>
      <c r="M46" s="25"/>
    </row>
    <row r="47" spans="1:13" s="6" customFormat="1" ht="18.75" customHeight="1">
      <c r="A47" s="321"/>
      <c r="B47" s="304"/>
      <c r="C47" s="305"/>
      <c r="D47" s="305"/>
      <c r="E47" s="306"/>
      <c r="F47" s="207"/>
      <c r="G47" s="25"/>
      <c r="H47" s="26"/>
      <c r="I47" s="17">
        <f t="shared" si="3"/>
        <v>0</v>
      </c>
      <c r="J47" s="27"/>
      <c r="K47" s="44">
        <f t="shared" si="4"/>
        <v>0</v>
      </c>
      <c r="L47" s="19">
        <f t="shared" si="5"/>
        <v>0</v>
      </c>
      <c r="M47" s="25"/>
    </row>
    <row r="48" spans="1:13" s="6" customFormat="1" ht="18.75" customHeight="1">
      <c r="A48" s="321"/>
      <c r="B48" s="304"/>
      <c r="C48" s="305"/>
      <c r="D48" s="305"/>
      <c r="E48" s="306"/>
      <c r="F48" s="207"/>
      <c r="G48" s="25"/>
      <c r="H48" s="26"/>
      <c r="I48" s="17">
        <f t="shared" si="3"/>
        <v>0</v>
      </c>
      <c r="J48" s="27"/>
      <c r="K48" s="44">
        <f t="shared" si="4"/>
        <v>0</v>
      </c>
      <c r="L48" s="19">
        <f t="shared" si="5"/>
        <v>0</v>
      </c>
      <c r="M48" s="25"/>
    </row>
    <row r="49" spans="1:13" ht="18.75" customHeight="1">
      <c r="A49" s="318"/>
      <c r="B49" s="652"/>
      <c r="C49" s="653"/>
      <c r="D49" s="653"/>
      <c r="E49" s="654"/>
      <c r="F49" s="205"/>
      <c r="G49" s="15"/>
      <c r="H49" s="16"/>
      <c r="I49" s="17">
        <f t="shared" si="3"/>
        <v>0</v>
      </c>
      <c r="J49" s="18"/>
      <c r="K49" s="17">
        <f t="shared" si="4"/>
        <v>0</v>
      </c>
      <c r="L49" s="19">
        <f t="shared" si="5"/>
        <v>0</v>
      </c>
      <c r="M49" s="15"/>
    </row>
    <row r="50" spans="1:13" ht="18.75" customHeight="1">
      <c r="A50" s="319"/>
      <c r="B50" s="571"/>
      <c r="C50" s="572"/>
      <c r="D50" s="572"/>
      <c r="E50" s="646"/>
      <c r="F50" s="206"/>
      <c r="G50" s="23"/>
      <c r="H50" s="24"/>
      <c r="I50" s="17">
        <f t="shared" si="3"/>
        <v>0</v>
      </c>
      <c r="J50" s="24"/>
      <c r="K50" s="17">
        <f t="shared" si="4"/>
        <v>0</v>
      </c>
      <c r="L50" s="19">
        <f t="shared" si="5"/>
        <v>0</v>
      </c>
      <c r="M50" s="23"/>
    </row>
    <row r="51" spans="1:13" ht="18.75" customHeight="1">
      <c r="A51" s="319"/>
      <c r="B51" s="571"/>
      <c r="C51" s="572"/>
      <c r="D51" s="572"/>
      <c r="E51" s="646"/>
      <c r="F51" s="206"/>
      <c r="G51" s="23"/>
      <c r="H51" s="24"/>
      <c r="I51" s="17">
        <f t="shared" si="3"/>
        <v>0</v>
      </c>
      <c r="J51" s="24"/>
      <c r="K51" s="17">
        <f t="shared" si="4"/>
        <v>0</v>
      </c>
      <c r="L51" s="19">
        <f t="shared" si="5"/>
        <v>0</v>
      </c>
      <c r="M51" s="23"/>
    </row>
    <row r="52" spans="1:13" ht="18.75" customHeight="1">
      <c r="A52" s="320"/>
      <c r="B52" s="647"/>
      <c r="C52" s="648"/>
      <c r="D52" s="648"/>
      <c r="E52" s="649"/>
      <c r="F52" s="208"/>
      <c r="G52" s="28"/>
      <c r="H52" s="29"/>
      <c r="I52" s="17">
        <f t="shared" si="3"/>
        <v>0</v>
      </c>
      <c r="J52" s="29"/>
      <c r="K52" s="17">
        <f t="shared" si="4"/>
        <v>0</v>
      </c>
      <c r="L52" s="19">
        <f t="shared" si="5"/>
        <v>0</v>
      </c>
      <c r="M52" s="28"/>
    </row>
    <row r="53" spans="1:13" ht="18.75" customHeight="1">
      <c r="A53" s="319"/>
      <c r="B53" s="571"/>
      <c r="C53" s="572"/>
      <c r="D53" s="572"/>
      <c r="E53" s="646"/>
      <c r="F53" s="206"/>
      <c r="G53" s="23"/>
      <c r="H53" s="24"/>
      <c r="I53" s="17">
        <f>SUM(H53)*$F53</f>
        <v>0</v>
      </c>
      <c r="J53" s="24"/>
      <c r="K53" s="17">
        <f>SUM(J53)*$F53</f>
        <v>0</v>
      </c>
      <c r="L53" s="19">
        <f>SUM(,I53,K53)</f>
        <v>0</v>
      </c>
      <c r="M53" s="23"/>
    </row>
    <row r="54" spans="1:13" ht="18.75" customHeight="1">
      <c r="A54" s="320"/>
      <c r="B54" s="647"/>
      <c r="C54" s="648"/>
      <c r="D54" s="648"/>
      <c r="E54" s="649"/>
      <c r="F54" s="208"/>
      <c r="G54" s="28"/>
      <c r="H54" s="29"/>
      <c r="I54" s="44">
        <f>SUM(H54)*$F54</f>
        <v>0</v>
      </c>
      <c r="J54" s="29"/>
      <c r="K54" s="44">
        <f>SUM(J54)*$F54</f>
        <v>0</v>
      </c>
      <c r="L54" s="45">
        <f>SUM(,I54,K54)</f>
        <v>0</v>
      </c>
      <c r="M54" s="28"/>
    </row>
    <row r="55" spans="1:13" ht="18" customHeight="1" thickBot="1">
      <c r="A55" s="212"/>
      <c r="B55" s="213"/>
      <c r="C55" s="214"/>
      <c r="D55" s="215"/>
      <c r="E55" s="216" t="s">
        <v>37</v>
      </c>
      <c r="F55" s="217"/>
      <c r="G55" s="218"/>
      <c r="H55" s="219"/>
      <c r="I55" s="204">
        <f>SUM(I36:I54)</f>
        <v>4746</v>
      </c>
      <c r="J55" s="204"/>
      <c r="K55" s="204">
        <f>SUM(K36:K54)</f>
        <v>4743</v>
      </c>
      <c r="L55" s="204">
        <f>SUM(L36:L54)</f>
        <v>9489</v>
      </c>
      <c r="M55" s="210"/>
    </row>
    <row r="56" spans="1:13" ht="18" customHeight="1" thickBot="1" thickTop="1">
      <c r="A56" s="220"/>
      <c r="B56" s="221"/>
      <c r="C56" s="222"/>
      <c r="D56" s="223"/>
      <c r="E56" s="224" t="s">
        <v>38</v>
      </c>
      <c r="F56" s="225"/>
      <c r="G56" s="226"/>
      <c r="H56" s="227"/>
      <c r="I56" s="228">
        <f>SUM(I26+I55)</f>
        <v>5088</v>
      </c>
      <c r="J56" s="229"/>
      <c r="K56" s="228">
        <f>SUM(K20+K55)</f>
        <v>4743</v>
      </c>
      <c r="L56" s="228">
        <f>SUM(L26+L55)</f>
        <v>10198</v>
      </c>
      <c r="M56" s="230"/>
    </row>
    <row r="57" spans="1:13" ht="18.75" customHeight="1" thickTop="1">
      <c r="A57" s="283"/>
      <c r="B57" s="283"/>
      <c r="C57" s="283"/>
      <c r="E57" s="283"/>
      <c r="F57" s="197"/>
      <c r="G57" s="197"/>
      <c r="H57" s="197"/>
      <c r="I57" s="198"/>
      <c r="J57" s="198"/>
      <c r="K57" s="198"/>
      <c r="L57" s="198"/>
      <c r="M57" s="197"/>
    </row>
    <row r="58" spans="1:13" ht="18.75" customHeight="1">
      <c r="A58" s="283"/>
      <c r="B58" s="283"/>
      <c r="C58" s="283"/>
      <c r="E58" s="547" t="s">
        <v>102</v>
      </c>
      <c r="F58" s="547"/>
      <c r="G58" s="547"/>
      <c r="H58" s="547"/>
      <c r="I58" s="547" t="s">
        <v>101</v>
      </c>
      <c r="J58" s="547"/>
      <c r="K58" s="547"/>
      <c r="L58" s="547"/>
      <c r="M58" s="7"/>
    </row>
    <row r="59" spans="1:13" ht="18.75" customHeight="1">
      <c r="A59" s="283"/>
      <c r="B59" s="283"/>
      <c r="C59" s="283"/>
      <c r="E59" s="547" t="str">
        <f>E29</f>
        <v>         (............................................................)</v>
      </c>
      <c r="F59" s="547"/>
      <c r="G59" s="547"/>
      <c r="H59" s="547"/>
      <c r="I59" s="547" t="str">
        <f>I29</f>
        <v>         (............................................................)</v>
      </c>
      <c r="J59" s="547"/>
      <c r="K59" s="547"/>
      <c r="L59" s="547"/>
      <c r="M59" s="7"/>
    </row>
    <row r="60" spans="1:13" ht="18.75" customHeight="1">
      <c r="A60" s="283"/>
      <c r="B60" s="283"/>
      <c r="C60" s="283"/>
      <c r="E60" s="284"/>
      <c r="F60" s="284"/>
      <c r="G60" s="284"/>
      <c r="H60" s="284"/>
      <c r="I60" s="547" t="str">
        <f>I30</f>
        <v>ผู้อำนวยการโรงเรียน .....................................................</v>
      </c>
      <c r="J60" s="547"/>
      <c r="K60" s="547"/>
      <c r="L60" s="547"/>
      <c r="M60" s="7"/>
    </row>
  </sheetData>
  <sheetProtection/>
  <mergeCells count="69">
    <mergeCell ref="A3:C3"/>
    <mergeCell ref="A4:C4"/>
    <mergeCell ref="D4:H4"/>
    <mergeCell ref="I4:J4"/>
    <mergeCell ref="J6:K6"/>
    <mergeCell ref="L6:L7"/>
    <mergeCell ref="M6:M7"/>
    <mergeCell ref="A5:C5"/>
    <mergeCell ref="D5:H5"/>
    <mergeCell ref="I5:J5"/>
    <mergeCell ref="A6:A7"/>
    <mergeCell ref="B6:E7"/>
    <mergeCell ref="F6:F7"/>
    <mergeCell ref="G6:G7"/>
    <mergeCell ref="H6:I6"/>
    <mergeCell ref="B23:E23"/>
    <mergeCell ref="B24:E24"/>
    <mergeCell ref="B8:E8"/>
    <mergeCell ref="B9:E9"/>
    <mergeCell ref="B10:E10"/>
    <mergeCell ref="B11:E11"/>
    <mergeCell ref="B16:E16"/>
    <mergeCell ref="B17:E17"/>
    <mergeCell ref="A34:A35"/>
    <mergeCell ref="J34:K34"/>
    <mergeCell ref="B39:E39"/>
    <mergeCell ref="B18:E18"/>
    <mergeCell ref="B19:E19"/>
    <mergeCell ref="B20:E20"/>
    <mergeCell ref="B21:E21"/>
    <mergeCell ref="B25:E25"/>
    <mergeCell ref="A26:H26"/>
    <mergeCell ref="B22:E22"/>
    <mergeCell ref="I30:L30"/>
    <mergeCell ref="L34:L35"/>
    <mergeCell ref="B34:E35"/>
    <mergeCell ref="F34:F35"/>
    <mergeCell ref="G34:G35"/>
    <mergeCell ref="H34:I34"/>
    <mergeCell ref="E28:H28"/>
    <mergeCell ref="I28:L28"/>
    <mergeCell ref="E29:H29"/>
    <mergeCell ref="I29:L29"/>
    <mergeCell ref="I60:L60"/>
    <mergeCell ref="A33:C33"/>
    <mergeCell ref="E58:H58"/>
    <mergeCell ref="I58:L58"/>
    <mergeCell ref="E59:H59"/>
    <mergeCell ref="B44:E44"/>
    <mergeCell ref="B41:E41"/>
    <mergeCell ref="B42:E42"/>
    <mergeCell ref="B43:E43"/>
    <mergeCell ref="A31:M31"/>
    <mergeCell ref="I59:L59"/>
    <mergeCell ref="B49:E49"/>
    <mergeCell ref="M34:M35"/>
    <mergeCell ref="B36:E36"/>
    <mergeCell ref="B37:E37"/>
    <mergeCell ref="B38:E38"/>
    <mergeCell ref="A1:M1"/>
    <mergeCell ref="B50:E50"/>
    <mergeCell ref="B51:E51"/>
    <mergeCell ref="B52:E52"/>
    <mergeCell ref="B53:E53"/>
    <mergeCell ref="B54:E54"/>
    <mergeCell ref="E32:M32"/>
    <mergeCell ref="E2:L2"/>
    <mergeCell ref="K4:M4"/>
    <mergeCell ref="B40:E40"/>
  </mergeCells>
  <printOptions/>
  <pageMargins left="0.4330708661417323" right="0.4330708661417323" top="0.5511811023622047" bottom="0.15748031496062992" header="0.1968503937007874" footer="0.1968503937007874"/>
  <pageSetup horizontalDpi="300" verticalDpi="300" orientation="landscape" paperSize="9" r:id="rId1"/>
  <headerFooter>
    <oddHeader xml:space="preserve">&amp;R&amp;"TH SarabunPSK,ธรรมดา"&amp;14
แบบ ปร.4 (ก) </oddHeader>
    <oddFooter>&amp;R&amp;"TH SarabunPSK,ธรรมดา"&amp;14หน้าที่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6"/>
  <sheetViews>
    <sheetView workbookViewId="0" topLeftCell="A1">
      <selection activeCell="H11" sqref="H11:J11"/>
    </sheetView>
  </sheetViews>
  <sheetFormatPr defaultColWidth="9.140625" defaultRowHeight="12.75"/>
  <cols>
    <col min="1" max="1" width="7.28125" style="270" customWidth="1"/>
    <col min="2" max="2" width="9.140625" style="270" customWidth="1"/>
    <col min="3" max="3" width="5.421875" style="270" customWidth="1"/>
    <col min="4" max="4" width="2.7109375" style="270" customWidth="1"/>
    <col min="5" max="5" width="6.7109375" style="270" customWidth="1"/>
    <col min="6" max="6" width="1.1484375" style="270" customWidth="1"/>
    <col min="7" max="7" width="3.421875" style="270" customWidth="1"/>
    <col min="8" max="8" width="5.140625" style="270" customWidth="1"/>
    <col min="9" max="9" width="16.57421875" style="270" customWidth="1"/>
    <col min="10" max="10" width="9.140625" style="270" customWidth="1"/>
    <col min="11" max="11" width="14.8515625" style="270" customWidth="1"/>
    <col min="12" max="12" width="13.57421875" style="270" customWidth="1"/>
  </cols>
  <sheetData>
    <row r="1" spans="1:12" ht="21">
      <c r="A1" s="575" t="s">
        <v>56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234" t="s">
        <v>47</v>
      </c>
    </row>
    <row r="2" spans="1:12" ht="21">
      <c r="A2" s="242" t="s">
        <v>10</v>
      </c>
      <c r="B2" s="599" t="s">
        <v>29</v>
      </c>
      <c r="C2" s="599"/>
      <c r="D2" s="599"/>
      <c r="E2" s="600" t="s">
        <v>112</v>
      </c>
      <c r="F2" s="600"/>
      <c r="G2" s="600"/>
      <c r="H2" s="600"/>
      <c r="I2" s="600"/>
      <c r="J2" s="600"/>
      <c r="K2" s="600"/>
      <c r="L2" s="600"/>
    </row>
    <row r="3" spans="1:12" ht="21">
      <c r="A3" s="243" t="s">
        <v>10</v>
      </c>
      <c r="B3" s="244" t="s">
        <v>0</v>
      </c>
      <c r="C3" s="244"/>
      <c r="D3" s="244"/>
      <c r="E3" s="245" t="s">
        <v>58</v>
      </c>
      <c r="F3" s="245"/>
      <c r="G3" s="245"/>
      <c r="H3" s="245"/>
      <c r="I3" s="245"/>
      <c r="J3" s="292"/>
      <c r="K3" s="680"/>
      <c r="L3" s="680"/>
    </row>
    <row r="4" spans="1:12" ht="21">
      <c r="A4" s="243" t="s">
        <v>10</v>
      </c>
      <c r="B4" s="247" t="s">
        <v>1</v>
      </c>
      <c r="C4" s="247"/>
      <c r="D4" s="247"/>
      <c r="E4" s="293" t="s">
        <v>57</v>
      </c>
      <c r="F4" s="245"/>
      <c r="G4" s="245"/>
      <c r="H4" s="245"/>
      <c r="I4" s="245"/>
      <c r="J4" s="245"/>
      <c r="K4" s="245"/>
      <c r="L4" s="245"/>
    </row>
    <row r="5" spans="1:12" ht="21">
      <c r="A5" s="243" t="s">
        <v>10</v>
      </c>
      <c r="B5" s="582" t="s">
        <v>30</v>
      </c>
      <c r="C5" s="582"/>
      <c r="D5" s="582"/>
      <c r="E5" s="582"/>
      <c r="F5" s="582"/>
      <c r="G5" s="582"/>
      <c r="H5" s="582"/>
      <c r="I5" s="249" t="s">
        <v>11</v>
      </c>
      <c r="J5" s="250">
        <v>2</v>
      </c>
      <c r="K5" s="584" t="s">
        <v>12</v>
      </c>
      <c r="L5" s="584"/>
    </row>
    <row r="6" spans="1:12" ht="21">
      <c r="A6" s="243" t="s">
        <v>10</v>
      </c>
      <c r="B6" s="244" t="s">
        <v>2</v>
      </c>
      <c r="C6" s="245"/>
      <c r="D6" s="245"/>
      <c r="E6" s="294"/>
      <c r="F6" s="586">
        <v>241345</v>
      </c>
      <c r="G6" s="586"/>
      <c r="H6" s="586"/>
      <c r="I6" s="586"/>
      <c r="J6" s="586"/>
      <c r="K6" s="586"/>
      <c r="L6" s="586"/>
    </row>
    <row r="7" spans="1:12" ht="21.75" thickBot="1">
      <c r="A7" s="251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12" ht="21.75" thickTop="1">
      <c r="A8" s="576" t="s">
        <v>3</v>
      </c>
      <c r="B8" s="601" t="s">
        <v>4</v>
      </c>
      <c r="C8" s="602"/>
      <c r="D8" s="602"/>
      <c r="E8" s="602"/>
      <c r="F8" s="602"/>
      <c r="G8" s="602"/>
      <c r="H8" s="602"/>
      <c r="I8" s="240" t="s">
        <v>22</v>
      </c>
      <c r="J8" s="603" t="s">
        <v>25</v>
      </c>
      <c r="K8" s="253" t="s">
        <v>19</v>
      </c>
      <c r="L8" s="576" t="s">
        <v>5</v>
      </c>
    </row>
    <row r="9" spans="1:12" ht="21.75" thickBot="1">
      <c r="A9" s="577"/>
      <c r="B9" s="604"/>
      <c r="C9" s="605"/>
      <c r="D9" s="605"/>
      <c r="E9" s="605"/>
      <c r="F9" s="605"/>
      <c r="G9" s="605"/>
      <c r="H9" s="605"/>
      <c r="I9" s="254" t="s">
        <v>20</v>
      </c>
      <c r="J9" s="606"/>
      <c r="K9" s="254" t="s">
        <v>20</v>
      </c>
      <c r="L9" s="577"/>
    </row>
    <row r="10" spans="1:12" ht="21.75" thickTop="1">
      <c r="A10" s="255">
        <v>1</v>
      </c>
      <c r="B10" s="589" t="s">
        <v>36</v>
      </c>
      <c r="C10" s="590"/>
      <c r="D10" s="590"/>
      <c r="E10" s="590"/>
      <c r="F10" s="590"/>
      <c r="G10" s="590"/>
      <c r="H10" s="590"/>
      <c r="I10" s="256">
        <v>10198</v>
      </c>
      <c r="J10" s="257">
        <v>1.3074</v>
      </c>
      <c r="K10" s="256">
        <f>I10*ROUND(J10,4)</f>
        <v>13332.865199999998</v>
      </c>
      <c r="L10" s="258"/>
    </row>
    <row r="11" spans="1:12" ht="21">
      <c r="A11" s="121"/>
      <c r="B11" s="583"/>
      <c r="C11" s="584"/>
      <c r="D11" s="584"/>
      <c r="E11" s="584"/>
      <c r="F11" s="584"/>
      <c r="G11" s="584"/>
      <c r="H11" s="584"/>
      <c r="I11" s="123"/>
      <c r="J11" s="122"/>
      <c r="K11" s="123"/>
      <c r="L11" s="124"/>
    </row>
    <row r="12" spans="1:12" ht="21">
      <c r="A12" s="121"/>
      <c r="B12" s="678"/>
      <c r="C12" s="588"/>
      <c r="D12" s="588"/>
      <c r="E12" s="588"/>
      <c r="F12" s="588"/>
      <c r="G12" s="588"/>
      <c r="H12" s="679"/>
      <c r="I12" s="260"/>
      <c r="J12" s="122"/>
      <c r="K12" s="123"/>
      <c r="L12" s="124"/>
    </row>
    <row r="13" spans="1:12" ht="21">
      <c r="A13" s="121"/>
      <c r="B13" s="571"/>
      <c r="C13" s="572"/>
      <c r="D13" s="572"/>
      <c r="E13" s="572"/>
      <c r="F13" s="572"/>
      <c r="G13" s="572"/>
      <c r="H13" s="263"/>
      <c r="I13" s="122"/>
      <c r="J13" s="122"/>
      <c r="K13" s="261"/>
      <c r="L13" s="124"/>
    </row>
    <row r="14" spans="1:12" ht="21">
      <c r="A14" s="121"/>
      <c r="B14" s="571"/>
      <c r="C14" s="572"/>
      <c r="D14" s="572"/>
      <c r="E14" s="572"/>
      <c r="F14" s="572"/>
      <c r="G14" s="572"/>
      <c r="H14" s="263"/>
      <c r="I14" s="122"/>
      <c r="J14" s="122"/>
      <c r="K14" s="123"/>
      <c r="L14" s="124"/>
    </row>
    <row r="15" spans="1:12" ht="21">
      <c r="A15" s="124"/>
      <c r="B15" s="571"/>
      <c r="C15" s="572"/>
      <c r="D15" s="572"/>
      <c r="E15" s="572"/>
      <c r="F15" s="572"/>
      <c r="G15" s="572"/>
      <c r="H15" s="286"/>
      <c r="I15" s="122"/>
      <c r="J15" s="122"/>
      <c r="K15" s="123"/>
      <c r="L15" s="124"/>
    </row>
    <row r="16" spans="1:12" ht="21">
      <c r="A16" s="124"/>
      <c r="B16" s="571"/>
      <c r="C16" s="572"/>
      <c r="D16" s="572"/>
      <c r="E16" s="572"/>
      <c r="F16" s="572"/>
      <c r="G16" s="572"/>
      <c r="H16" s="286"/>
      <c r="I16" s="122"/>
      <c r="J16" s="122"/>
      <c r="K16" s="123"/>
      <c r="L16" s="124"/>
    </row>
    <row r="17" spans="1:12" ht="21.75" thickBot="1">
      <c r="A17" s="125"/>
      <c r="B17" s="569"/>
      <c r="C17" s="570"/>
      <c r="D17" s="570"/>
      <c r="E17" s="570"/>
      <c r="F17" s="570"/>
      <c r="G17" s="570"/>
      <c r="H17" s="289"/>
      <c r="I17" s="126"/>
      <c r="J17" s="126"/>
      <c r="K17" s="127"/>
      <c r="L17" s="125"/>
    </row>
    <row r="18" spans="1:12" ht="21.75" thickTop="1">
      <c r="A18" s="607" t="s">
        <v>21</v>
      </c>
      <c r="B18" s="608"/>
      <c r="C18" s="608"/>
      <c r="D18" s="608"/>
      <c r="E18" s="608"/>
      <c r="F18" s="608"/>
      <c r="G18" s="608"/>
      <c r="H18" s="608"/>
      <c r="I18" s="608"/>
      <c r="J18" s="609"/>
      <c r="K18" s="311">
        <f>SUM(K10:K17)</f>
        <v>13332.865199999998</v>
      </c>
      <c r="L18" s="266"/>
    </row>
    <row r="19" spans="1:12" ht="21.75" thickBot="1">
      <c r="A19" s="592" t="str">
        <f>"("&amp;_xlfn.BAHTTEXT(K19)&amp;")"</f>
        <v>(หนึ่งหมื่นสามพันสามร้อยบาทถ้วน)</v>
      </c>
      <c r="B19" s="593"/>
      <c r="C19" s="593"/>
      <c r="D19" s="593"/>
      <c r="E19" s="593"/>
      <c r="F19" s="593"/>
      <c r="G19" s="593"/>
      <c r="H19" s="593"/>
      <c r="I19" s="593"/>
      <c r="J19" s="312" t="s">
        <v>26</v>
      </c>
      <c r="K19" s="313">
        <f>ROUNDDOWN(K18,-2)</f>
        <v>13300</v>
      </c>
      <c r="L19" s="267" t="s">
        <v>9</v>
      </c>
    </row>
    <row r="20" spans="1:12" ht="21.75" thickTop="1">
      <c r="A20" s="33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</row>
    <row r="21" spans="1:12" ht="21.75" customHeight="1">
      <c r="A21" s="33"/>
      <c r="B21" s="594" t="s">
        <v>31</v>
      </c>
      <c r="C21" s="594"/>
      <c r="D21" s="594"/>
      <c r="E21" s="594"/>
      <c r="F21" s="594"/>
      <c r="G21" s="568"/>
      <c r="H21" s="568"/>
      <c r="I21" s="568"/>
      <c r="J21" s="568"/>
      <c r="K21" s="568"/>
      <c r="L21" s="568"/>
    </row>
    <row r="22" spans="1:12" ht="21.75" customHeight="1">
      <c r="A22" s="33"/>
      <c r="B22" s="568"/>
      <c r="C22" s="568"/>
      <c r="D22" s="568"/>
      <c r="E22" s="568"/>
      <c r="F22" s="568"/>
      <c r="G22" s="568" t="s">
        <v>55</v>
      </c>
      <c r="H22" s="568"/>
      <c r="I22" s="568"/>
      <c r="J22" s="568"/>
      <c r="K22" s="568"/>
      <c r="L22" s="568"/>
    </row>
    <row r="23" spans="1:12" ht="21.75" customHeight="1">
      <c r="A23" s="33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  <row r="24" spans="1:12" ht="21.75" customHeight="1">
      <c r="A24" s="33"/>
      <c r="B24" s="594" t="s">
        <v>32</v>
      </c>
      <c r="C24" s="594"/>
      <c r="D24" s="594"/>
      <c r="E24" s="594"/>
      <c r="F24" s="594"/>
      <c r="G24" s="568"/>
      <c r="H24" s="568"/>
      <c r="I24" s="568"/>
      <c r="J24" s="594" t="s">
        <v>100</v>
      </c>
      <c r="K24" s="594"/>
      <c r="L24" s="594"/>
    </row>
    <row r="25" spans="1:12" ht="21.75" customHeight="1">
      <c r="A25" s="33"/>
      <c r="B25" s="568"/>
      <c r="C25" s="568"/>
      <c r="D25" s="568"/>
      <c r="E25" s="568"/>
      <c r="F25" s="568"/>
      <c r="G25" s="568" t="s">
        <v>55</v>
      </c>
      <c r="H25" s="568"/>
      <c r="I25" s="568"/>
      <c r="J25" s="568"/>
      <c r="K25" s="568"/>
      <c r="L25" s="568"/>
    </row>
    <row r="26" spans="1:12" ht="21.75" customHeight="1">
      <c r="A26" s="33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ht="21.75" customHeight="1">
      <c r="A27" s="33"/>
      <c r="B27" s="594" t="s">
        <v>32</v>
      </c>
      <c r="C27" s="594"/>
      <c r="D27" s="594"/>
      <c r="E27" s="594"/>
      <c r="F27" s="594"/>
      <c r="G27" s="568"/>
      <c r="H27" s="568"/>
      <c r="I27" s="568"/>
      <c r="J27" s="611" t="s">
        <v>39</v>
      </c>
      <c r="K27" s="611"/>
      <c r="L27" s="611"/>
    </row>
    <row r="28" spans="1:12" ht="21.75" customHeight="1">
      <c r="A28" s="265"/>
      <c r="B28" s="568"/>
      <c r="C28" s="568"/>
      <c r="D28" s="568"/>
      <c r="E28" s="568"/>
      <c r="F28" s="568"/>
      <c r="G28" s="568" t="s">
        <v>55</v>
      </c>
      <c r="H28" s="568"/>
      <c r="I28" s="568"/>
      <c r="J28" s="611" t="s">
        <v>57</v>
      </c>
      <c r="K28" s="611"/>
      <c r="L28" s="611"/>
    </row>
    <row r="29" spans="1:12" ht="21.75" customHeight="1">
      <c r="A29" s="265"/>
      <c r="B29" s="116"/>
      <c r="C29" s="116"/>
      <c r="D29" s="116"/>
      <c r="E29" s="116"/>
      <c r="F29" s="116"/>
      <c r="G29" s="116"/>
      <c r="H29" s="116"/>
      <c r="I29" s="116"/>
      <c r="J29" s="268"/>
      <c r="K29" s="268"/>
      <c r="L29" s="268"/>
    </row>
    <row r="30" spans="1:12" ht="21.75" customHeight="1">
      <c r="A30" s="269"/>
      <c r="B30" s="594" t="s">
        <v>33</v>
      </c>
      <c r="C30" s="594"/>
      <c r="D30" s="594"/>
      <c r="E30" s="594"/>
      <c r="F30" s="594"/>
      <c r="G30" s="568"/>
      <c r="H30" s="568"/>
      <c r="I30" s="568"/>
      <c r="J30" s="611" t="s">
        <v>40</v>
      </c>
      <c r="K30" s="611"/>
      <c r="L30" s="611"/>
    </row>
    <row r="31" spans="1:12" ht="21.75" customHeight="1">
      <c r="A31" s="269"/>
      <c r="B31" s="568"/>
      <c r="C31" s="568"/>
      <c r="D31" s="568"/>
      <c r="E31" s="568"/>
      <c r="F31" s="568"/>
      <c r="G31" s="568" t="s">
        <v>55</v>
      </c>
      <c r="H31" s="568"/>
      <c r="I31" s="568"/>
      <c r="J31" s="611" t="s">
        <v>57</v>
      </c>
      <c r="K31" s="611"/>
      <c r="L31" s="611"/>
    </row>
    <row r="32" spans="1:12" ht="21">
      <c r="A32" s="13"/>
      <c r="B32" s="598"/>
      <c r="C32" s="598"/>
      <c r="D32" s="598"/>
      <c r="E32" s="598"/>
      <c r="F32" s="598"/>
      <c r="G32" s="568"/>
      <c r="H32" s="568"/>
      <c r="I32" s="568"/>
      <c r="J32" s="291"/>
      <c r="K32" s="291"/>
      <c r="L32" s="13"/>
    </row>
    <row r="33" spans="1:12" ht="21">
      <c r="A33" s="13"/>
      <c r="B33" s="598"/>
      <c r="C33" s="598"/>
      <c r="D33" s="598"/>
      <c r="E33" s="598"/>
      <c r="F33" s="598"/>
      <c r="G33" s="568"/>
      <c r="H33" s="568"/>
      <c r="I33" s="568"/>
      <c r="J33" s="291"/>
      <c r="K33" s="291"/>
      <c r="L33" s="13"/>
    </row>
    <row r="34" spans="1:12" ht="21">
      <c r="A34" s="13"/>
      <c r="B34" s="597"/>
      <c r="C34" s="597"/>
      <c r="D34" s="597"/>
      <c r="E34" s="597"/>
      <c r="F34" s="597"/>
      <c r="G34" s="568"/>
      <c r="H34" s="568"/>
      <c r="I34" s="568"/>
      <c r="J34" s="129"/>
      <c r="K34" s="130"/>
      <c r="L34" s="13"/>
    </row>
    <row r="35" spans="1:12" ht="21">
      <c r="A35" s="13"/>
      <c r="B35" s="128"/>
      <c r="C35" s="128"/>
      <c r="D35" s="128"/>
      <c r="E35" s="128"/>
      <c r="F35" s="128"/>
      <c r="G35" s="116"/>
      <c r="H35" s="116"/>
      <c r="I35" s="116"/>
      <c r="J35" s="129"/>
      <c r="K35" s="130"/>
      <c r="L35" s="13"/>
    </row>
    <row r="36" spans="1:12" ht="21">
      <c r="A36" s="13"/>
      <c r="B36" s="128"/>
      <c r="C36" s="128"/>
      <c r="D36" s="128"/>
      <c r="E36" s="128"/>
      <c r="F36" s="128"/>
      <c r="G36" s="116"/>
      <c r="H36" s="116"/>
      <c r="I36" s="116"/>
      <c r="J36" s="129"/>
      <c r="K36" s="130"/>
      <c r="L36" s="13"/>
    </row>
  </sheetData>
  <sheetProtection/>
  <mergeCells count="54">
    <mergeCell ref="B12:H12"/>
    <mergeCell ref="B14:G14"/>
    <mergeCell ref="A1:K1"/>
    <mergeCell ref="B2:D2"/>
    <mergeCell ref="E2:L2"/>
    <mergeCell ref="K3:L3"/>
    <mergeCell ref="J8:J9"/>
    <mergeCell ref="L8:L9"/>
    <mergeCell ref="B5:H5"/>
    <mergeCell ref="K5:L5"/>
    <mergeCell ref="B16:G16"/>
    <mergeCell ref="B17:G17"/>
    <mergeCell ref="A18:J18"/>
    <mergeCell ref="A19:I19"/>
    <mergeCell ref="B15:G15"/>
    <mergeCell ref="A8:A9"/>
    <mergeCell ref="B8:H9"/>
    <mergeCell ref="B10:H10"/>
    <mergeCell ref="B11:H11"/>
    <mergeCell ref="B13:G13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J27:L27"/>
    <mergeCell ref="B28:F28"/>
    <mergeCell ref="G28:I28"/>
    <mergeCell ref="J28:L28"/>
    <mergeCell ref="G24:I24"/>
    <mergeCell ref="J24:L24"/>
    <mergeCell ref="B25:F25"/>
    <mergeCell ref="J25:L25"/>
    <mergeCell ref="B24:F24"/>
    <mergeCell ref="J30:L30"/>
    <mergeCell ref="B31:F31"/>
    <mergeCell ref="G31:I31"/>
    <mergeCell ref="J31:L31"/>
    <mergeCell ref="B30:F30"/>
    <mergeCell ref="G30:I30"/>
    <mergeCell ref="F6:L6"/>
    <mergeCell ref="B33:F33"/>
    <mergeCell ref="G33:I33"/>
    <mergeCell ref="B27:F27"/>
    <mergeCell ref="G27:I27"/>
    <mergeCell ref="B34:F34"/>
    <mergeCell ref="G34:I34"/>
    <mergeCell ref="B32:F32"/>
    <mergeCell ref="G32:I32"/>
    <mergeCell ref="G25:I25"/>
  </mergeCells>
  <printOptions horizontalCentered="1"/>
  <pageMargins left="0.3937007874015748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6"/>
  <sheetViews>
    <sheetView zoomScalePageLayoutView="0" workbookViewId="0" topLeftCell="A1">
      <selection activeCell="H11" sqref="H11:J11"/>
    </sheetView>
  </sheetViews>
  <sheetFormatPr defaultColWidth="9.140625" defaultRowHeight="12.75"/>
  <cols>
    <col min="1" max="1" width="7.8515625" style="13" customWidth="1"/>
    <col min="2" max="2" width="1.28515625" style="13" customWidth="1"/>
    <col min="3" max="3" width="4.140625" style="13" customWidth="1"/>
    <col min="4" max="4" width="12.8515625" style="13" customWidth="1"/>
    <col min="5" max="5" width="20.00390625" style="13" customWidth="1"/>
    <col min="6" max="6" width="11.7109375" style="13" customWidth="1"/>
    <col min="7" max="7" width="3.28125" style="13" customWidth="1"/>
    <col min="8" max="8" width="3.8515625" style="130" customWidth="1"/>
    <col min="9" max="9" width="8.421875" style="130" customWidth="1"/>
    <col min="10" max="10" width="3.57421875" style="130" customWidth="1"/>
    <col min="11" max="11" width="15.421875" style="13" customWidth="1"/>
    <col min="12" max="12" width="3.28125" style="1" customWidth="1"/>
    <col min="13" max="16384" width="9.140625" style="1" customWidth="1"/>
  </cols>
  <sheetData>
    <row r="1" spans="1:11" ht="23.25">
      <c r="A1" s="636" t="s">
        <v>56</v>
      </c>
      <c r="B1" s="636"/>
      <c r="C1" s="636"/>
      <c r="D1" s="636"/>
      <c r="E1" s="636"/>
      <c r="F1" s="636"/>
      <c r="G1" s="636"/>
      <c r="H1" s="636"/>
      <c r="I1" s="636"/>
      <c r="J1" s="636"/>
      <c r="K1" s="119" t="s">
        <v>45</v>
      </c>
    </row>
    <row r="2" spans="1:11" ht="23.25">
      <c r="A2" s="599" t="s">
        <v>29</v>
      </c>
      <c r="B2" s="599"/>
      <c r="C2" s="599"/>
      <c r="D2" s="600" t="s">
        <v>112</v>
      </c>
      <c r="E2" s="600"/>
      <c r="F2" s="600"/>
      <c r="G2" s="600"/>
      <c r="H2" s="600"/>
      <c r="I2" s="600"/>
      <c r="J2" s="600"/>
      <c r="K2" s="600"/>
    </row>
    <row r="3" spans="1:11" ht="23.25">
      <c r="A3" s="582" t="s">
        <v>0</v>
      </c>
      <c r="B3" s="582"/>
      <c r="C3" s="582"/>
      <c r="D3" s="584" t="s">
        <v>58</v>
      </c>
      <c r="E3" s="584"/>
      <c r="F3" s="584"/>
      <c r="G3" s="584"/>
      <c r="H3" s="584"/>
      <c r="I3" s="584"/>
      <c r="J3" s="584"/>
      <c r="K3" s="584"/>
    </row>
    <row r="4" spans="1:11" ht="23.25">
      <c r="A4" s="582" t="s">
        <v>1</v>
      </c>
      <c r="B4" s="582"/>
      <c r="C4" s="245"/>
      <c r="D4" s="271" t="s">
        <v>57</v>
      </c>
      <c r="E4" s="245"/>
      <c r="F4" s="245"/>
      <c r="G4" s="245"/>
      <c r="H4" s="245"/>
      <c r="I4" s="245"/>
      <c r="J4" s="245"/>
      <c r="K4" s="245"/>
    </row>
    <row r="5" spans="1:11" ht="23.25">
      <c r="A5" s="582" t="s">
        <v>116</v>
      </c>
      <c r="B5" s="582"/>
      <c r="C5" s="582"/>
      <c r="D5" s="582"/>
      <c r="E5" s="582"/>
      <c r="F5" s="259"/>
      <c r="G5" s="584" t="s">
        <v>11</v>
      </c>
      <c r="H5" s="584"/>
      <c r="I5" s="622">
        <v>4</v>
      </c>
      <c r="J5" s="622"/>
      <c r="K5" s="272" t="s">
        <v>12</v>
      </c>
    </row>
    <row r="6" spans="1:11" ht="23.25">
      <c r="A6" s="582" t="s">
        <v>2</v>
      </c>
      <c r="B6" s="582"/>
      <c r="C6" s="582"/>
      <c r="D6" s="582"/>
      <c r="E6" s="273">
        <v>241345</v>
      </c>
      <c r="F6" s="272"/>
      <c r="G6" s="584"/>
      <c r="H6" s="584"/>
      <c r="I6" s="584"/>
      <c r="J6" s="586"/>
      <c r="K6" s="586"/>
    </row>
    <row r="7" spans="1:11" ht="12" customHeight="1" thickBot="1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3"/>
    </row>
    <row r="8" spans="1:11" ht="21.75" customHeight="1" thickTop="1">
      <c r="A8" s="634" t="s">
        <v>3</v>
      </c>
      <c r="B8" s="601" t="s">
        <v>4</v>
      </c>
      <c r="C8" s="602"/>
      <c r="D8" s="602"/>
      <c r="E8" s="602"/>
      <c r="F8" s="602"/>
      <c r="G8" s="603"/>
      <c r="H8" s="640" t="s">
        <v>19</v>
      </c>
      <c r="I8" s="641"/>
      <c r="J8" s="642"/>
      <c r="K8" s="634" t="s">
        <v>5</v>
      </c>
    </row>
    <row r="9" spans="1:11" ht="21.75" customHeight="1" thickBot="1">
      <c r="A9" s="635"/>
      <c r="B9" s="604"/>
      <c r="C9" s="605"/>
      <c r="D9" s="605"/>
      <c r="E9" s="605"/>
      <c r="F9" s="605"/>
      <c r="G9" s="606"/>
      <c r="H9" s="624" t="s">
        <v>20</v>
      </c>
      <c r="I9" s="625"/>
      <c r="J9" s="626"/>
      <c r="K9" s="635"/>
    </row>
    <row r="10" spans="1:11" ht="24" thickTop="1">
      <c r="A10" s="258"/>
      <c r="B10" s="630" t="s">
        <v>6</v>
      </c>
      <c r="C10" s="631"/>
      <c r="D10" s="631"/>
      <c r="E10" s="631"/>
      <c r="F10" s="631"/>
      <c r="G10" s="632"/>
      <c r="H10" s="637"/>
      <c r="I10" s="638"/>
      <c r="J10" s="639"/>
      <c r="K10" s="258"/>
    </row>
    <row r="11" spans="1:11" ht="23.25">
      <c r="A11" s="121">
        <f>A10+1</f>
        <v>1</v>
      </c>
      <c r="B11" s="583" t="s">
        <v>44</v>
      </c>
      <c r="C11" s="584"/>
      <c r="D11" s="584"/>
      <c r="E11" s="584"/>
      <c r="F11" s="584"/>
      <c r="G11" s="585"/>
      <c r="H11" s="627">
        <v>13300</v>
      </c>
      <c r="I11" s="628"/>
      <c r="J11" s="629"/>
      <c r="K11" s="124"/>
    </row>
    <row r="12" spans="1:11" ht="23.25">
      <c r="A12" s="121"/>
      <c r="B12" s="583"/>
      <c r="C12" s="584"/>
      <c r="D12" s="584"/>
      <c r="E12" s="584"/>
      <c r="F12" s="584"/>
      <c r="G12" s="585"/>
      <c r="H12" s="627"/>
      <c r="I12" s="628"/>
      <c r="J12" s="629"/>
      <c r="K12" s="124"/>
    </row>
    <row r="13" spans="1:11" ht="23.25">
      <c r="A13" s="121"/>
      <c r="B13" s="583"/>
      <c r="C13" s="584"/>
      <c r="D13" s="584"/>
      <c r="E13" s="584"/>
      <c r="F13" s="584"/>
      <c r="G13" s="585"/>
      <c r="H13" s="627"/>
      <c r="I13" s="628"/>
      <c r="J13" s="629"/>
      <c r="K13" s="124"/>
    </row>
    <row r="14" spans="1:11" ht="23.25">
      <c r="A14" s="121"/>
      <c r="B14" s="621"/>
      <c r="C14" s="622"/>
      <c r="D14" s="622"/>
      <c r="E14" s="622"/>
      <c r="F14" s="622"/>
      <c r="G14" s="623"/>
      <c r="H14" s="627"/>
      <c r="I14" s="628"/>
      <c r="J14" s="629"/>
      <c r="K14" s="124"/>
    </row>
    <row r="15" spans="1:11" ht="23.25">
      <c r="A15" s="121"/>
      <c r="B15" s="621"/>
      <c r="C15" s="622"/>
      <c r="D15" s="622"/>
      <c r="E15" s="622"/>
      <c r="F15" s="622"/>
      <c r="G15" s="623"/>
      <c r="H15" s="627"/>
      <c r="I15" s="628"/>
      <c r="J15" s="629"/>
      <c r="K15" s="124"/>
    </row>
    <row r="16" spans="1:11" ht="23.25">
      <c r="A16" s="121"/>
      <c r="B16" s="621"/>
      <c r="C16" s="622"/>
      <c r="D16" s="622"/>
      <c r="E16" s="622"/>
      <c r="F16" s="622"/>
      <c r="G16" s="623"/>
      <c r="H16" s="627"/>
      <c r="I16" s="628"/>
      <c r="J16" s="629"/>
      <c r="K16" s="124"/>
    </row>
    <row r="17" spans="1:11" ht="23.25">
      <c r="A17" s="121"/>
      <c r="B17" s="621"/>
      <c r="C17" s="622"/>
      <c r="D17" s="622"/>
      <c r="E17" s="622"/>
      <c r="F17" s="622"/>
      <c r="G17" s="623"/>
      <c r="H17" s="627"/>
      <c r="I17" s="628"/>
      <c r="J17" s="629"/>
      <c r="K17" s="124"/>
    </row>
    <row r="18" spans="1:11" ht="23.25">
      <c r="A18" s="121"/>
      <c r="B18" s="621"/>
      <c r="C18" s="622"/>
      <c r="D18" s="622"/>
      <c r="E18" s="622"/>
      <c r="F18" s="622"/>
      <c r="G18" s="623"/>
      <c r="H18" s="627"/>
      <c r="I18" s="628"/>
      <c r="J18" s="629"/>
      <c r="K18" s="124"/>
    </row>
    <row r="19" spans="1:11" ht="24" thickBot="1">
      <c r="A19" s="275"/>
      <c r="B19" s="614"/>
      <c r="C19" s="615"/>
      <c r="D19" s="615"/>
      <c r="E19" s="615"/>
      <c r="F19" s="615"/>
      <c r="G19" s="616"/>
      <c r="H19" s="617"/>
      <c r="I19" s="618"/>
      <c r="J19" s="619"/>
      <c r="K19" s="125"/>
    </row>
    <row r="20" spans="1:11" ht="24.75" thickBot="1" thickTop="1">
      <c r="A20" s="620" t="s">
        <v>6</v>
      </c>
      <c r="B20" s="607" t="s">
        <v>8</v>
      </c>
      <c r="C20" s="608"/>
      <c r="D20" s="608"/>
      <c r="E20" s="608"/>
      <c r="F20" s="608"/>
      <c r="G20" s="609"/>
      <c r="H20" s="643">
        <f>SUM(H11:H19)</f>
        <v>13300</v>
      </c>
      <c r="I20" s="644"/>
      <c r="J20" s="645"/>
      <c r="K20" s="276" t="s">
        <v>9</v>
      </c>
    </row>
    <row r="21" spans="1:11" ht="24.75" thickBot="1" thickTop="1">
      <c r="A21" s="577"/>
      <c r="B21" s="592" t="str">
        <f>"("&amp;_xlfn.BAHTTEXT(H20)&amp;")"</f>
        <v>(หนึ่งหมื่นสามพันสามร้อยบาทถ้วน)</v>
      </c>
      <c r="C21" s="593"/>
      <c r="D21" s="593"/>
      <c r="E21" s="593"/>
      <c r="F21" s="593"/>
      <c r="G21" s="593"/>
      <c r="H21" s="593"/>
      <c r="I21" s="593"/>
      <c r="J21" s="593"/>
      <c r="K21" s="277"/>
    </row>
    <row r="22" spans="1:11" s="5" customFormat="1" ht="24" thickTop="1">
      <c r="A22" s="278"/>
      <c r="B22" s="612"/>
      <c r="C22" s="612"/>
      <c r="D22" s="612"/>
      <c r="E22" s="568"/>
      <c r="F22" s="568"/>
      <c r="G22" s="116"/>
      <c r="H22" s="117"/>
      <c r="I22" s="117"/>
      <c r="J22" s="117"/>
      <c r="K22" s="117"/>
    </row>
    <row r="23" spans="1:13" s="5" customFormat="1" ht="21.75" customHeight="1">
      <c r="A23" s="594" t="s">
        <v>31</v>
      </c>
      <c r="B23" s="594"/>
      <c r="C23" s="594"/>
      <c r="D23" s="594"/>
      <c r="E23" s="568"/>
      <c r="F23" s="568"/>
      <c r="G23" s="568"/>
      <c r="H23" s="568"/>
      <c r="I23" s="32"/>
      <c r="J23" s="32"/>
      <c r="K23" s="33"/>
      <c r="L23" s="9"/>
      <c r="M23" s="10"/>
    </row>
    <row r="24" spans="1:13" ht="21.75" customHeight="1">
      <c r="A24" s="280"/>
      <c r="B24" s="612"/>
      <c r="C24" s="612"/>
      <c r="D24" s="612"/>
      <c r="E24" s="613" t="s">
        <v>113</v>
      </c>
      <c r="F24" s="613"/>
      <c r="G24" s="613"/>
      <c r="H24" s="613"/>
      <c r="I24" s="268"/>
      <c r="J24" s="268"/>
      <c r="K24" s="33"/>
      <c r="L24" s="8"/>
      <c r="M24" s="2"/>
    </row>
    <row r="25" spans="1:13" ht="21.75" customHeight="1">
      <c r="A25" s="280"/>
      <c r="B25" s="279"/>
      <c r="C25" s="279"/>
      <c r="D25" s="279"/>
      <c r="E25" s="118"/>
      <c r="F25" s="118"/>
      <c r="G25" s="118"/>
      <c r="H25" s="118"/>
      <c r="I25" s="268"/>
      <c r="J25" s="268"/>
      <c r="K25" s="33"/>
      <c r="L25" s="8"/>
      <c r="M25" s="2"/>
    </row>
    <row r="26" spans="1:13" ht="21.75" customHeight="1">
      <c r="A26" s="594" t="s">
        <v>32</v>
      </c>
      <c r="B26" s="594"/>
      <c r="C26" s="594"/>
      <c r="D26" s="594"/>
      <c r="E26" s="568"/>
      <c r="F26" s="568"/>
      <c r="G26" s="268" t="s">
        <v>105</v>
      </c>
      <c r="H26" s="33"/>
      <c r="I26" s="32"/>
      <c r="J26" s="32"/>
      <c r="K26" s="33"/>
      <c r="L26" s="8"/>
      <c r="M26" s="2"/>
    </row>
    <row r="27" spans="1:13" ht="21.75" customHeight="1">
      <c r="A27" s="33"/>
      <c r="B27" s="568"/>
      <c r="C27" s="568"/>
      <c r="D27" s="568"/>
      <c r="E27" s="613" t="s">
        <v>110</v>
      </c>
      <c r="F27" s="613"/>
      <c r="G27" s="32"/>
      <c r="H27" s="33"/>
      <c r="I27" s="268"/>
      <c r="J27" s="268"/>
      <c r="K27" s="33"/>
      <c r="L27" s="8"/>
      <c r="M27" s="2"/>
    </row>
    <row r="28" spans="1:13" ht="21.75" customHeight="1">
      <c r="A28" s="33"/>
      <c r="B28" s="116"/>
      <c r="C28" s="116"/>
      <c r="D28" s="116"/>
      <c r="E28" s="118"/>
      <c r="F28" s="118"/>
      <c r="G28" s="32"/>
      <c r="H28" s="33"/>
      <c r="I28" s="268"/>
      <c r="J28" s="268"/>
      <c r="K28" s="33"/>
      <c r="L28" s="8"/>
      <c r="M28" s="2"/>
    </row>
    <row r="29" spans="1:13" ht="21.75" customHeight="1">
      <c r="A29" s="594" t="s">
        <v>32</v>
      </c>
      <c r="B29" s="594"/>
      <c r="C29" s="594"/>
      <c r="D29" s="594"/>
      <c r="E29" s="568"/>
      <c r="F29" s="568"/>
      <c r="G29" s="268" t="s">
        <v>39</v>
      </c>
      <c r="H29" s="268"/>
      <c r="I29" s="268"/>
      <c r="J29" s="268"/>
      <c r="K29" s="268"/>
      <c r="L29" s="8"/>
      <c r="M29" s="2"/>
    </row>
    <row r="30" spans="1:13" ht="21.75" customHeight="1">
      <c r="A30" s="33"/>
      <c r="B30" s="568"/>
      <c r="C30" s="568"/>
      <c r="D30" s="568"/>
      <c r="E30" s="613" t="s">
        <v>110</v>
      </c>
      <c r="F30" s="613"/>
      <c r="G30" s="268" t="s">
        <v>57</v>
      </c>
      <c r="H30" s="268"/>
      <c r="I30" s="268"/>
      <c r="J30" s="281"/>
      <c r="K30" s="281"/>
      <c r="L30" s="8"/>
      <c r="M30" s="2"/>
    </row>
    <row r="31" spans="1:13" ht="21.75" customHeight="1">
      <c r="A31" s="33"/>
      <c r="B31" s="116"/>
      <c r="C31" s="116"/>
      <c r="D31" s="116"/>
      <c r="E31" s="118"/>
      <c r="F31" s="118"/>
      <c r="G31" s="268"/>
      <c r="H31" s="268"/>
      <c r="I31" s="268"/>
      <c r="J31" s="281"/>
      <c r="K31" s="281"/>
      <c r="L31" s="8"/>
      <c r="M31" s="2"/>
    </row>
    <row r="32" spans="1:13" ht="21.75" customHeight="1">
      <c r="A32" s="594" t="s">
        <v>33</v>
      </c>
      <c r="B32" s="594"/>
      <c r="C32" s="594"/>
      <c r="D32" s="594"/>
      <c r="E32" s="568"/>
      <c r="F32" s="568"/>
      <c r="G32" s="268" t="s">
        <v>40</v>
      </c>
      <c r="H32" s="268"/>
      <c r="I32" s="268"/>
      <c r="J32" s="268"/>
      <c r="K32" s="268"/>
      <c r="L32" s="8"/>
      <c r="M32" s="2"/>
    </row>
    <row r="33" spans="1:13" ht="21.75" customHeight="1">
      <c r="A33" s="33"/>
      <c r="B33" s="568"/>
      <c r="C33" s="568"/>
      <c r="D33" s="568"/>
      <c r="E33" s="613" t="s">
        <v>110</v>
      </c>
      <c r="F33" s="613"/>
      <c r="G33" s="268" t="s">
        <v>57</v>
      </c>
      <c r="H33" s="268"/>
      <c r="I33" s="268"/>
      <c r="J33" s="281"/>
      <c r="K33" s="281"/>
      <c r="L33" s="8"/>
      <c r="M33" s="2"/>
    </row>
    <row r="34" spans="2:11" ht="37.5" customHeight="1">
      <c r="B34" s="568"/>
      <c r="C34" s="568"/>
      <c r="D34" s="568"/>
      <c r="E34" s="613"/>
      <c r="F34" s="613"/>
      <c r="G34" s="118"/>
      <c r="H34" s="32"/>
      <c r="I34" s="32"/>
      <c r="J34" s="32"/>
      <c r="K34" s="33"/>
    </row>
    <row r="35" spans="1:11" ht="30" customHeight="1">
      <c r="A35" s="598"/>
      <c r="B35" s="598"/>
      <c r="C35" s="598"/>
      <c r="D35" s="598"/>
      <c r="E35" s="598"/>
      <c r="F35" s="598"/>
      <c r="G35" s="598"/>
      <c r="H35" s="598"/>
      <c r="I35" s="598"/>
      <c r="J35" s="598"/>
      <c r="K35" s="598"/>
    </row>
    <row r="36" spans="2:11" ht="23.25">
      <c r="B36" s="594"/>
      <c r="C36" s="594"/>
      <c r="D36" s="594"/>
      <c r="E36" s="594"/>
      <c r="F36" s="594"/>
      <c r="G36" s="594"/>
      <c r="H36" s="594"/>
      <c r="I36" s="594"/>
      <c r="J36" s="594"/>
      <c r="K36" s="594"/>
    </row>
  </sheetData>
  <sheetProtection/>
  <mergeCells count="66">
    <mergeCell ref="A3:C3"/>
    <mergeCell ref="A1:J1"/>
    <mergeCell ref="A4:B4"/>
    <mergeCell ref="A2:C2"/>
    <mergeCell ref="D2:K2"/>
    <mergeCell ref="D3:K3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G24:H24"/>
    <mergeCell ref="A26:D26"/>
    <mergeCell ref="E26:F26"/>
    <mergeCell ref="B27:D27"/>
    <mergeCell ref="E27:F27"/>
    <mergeCell ref="B22:D22"/>
    <mergeCell ref="E22:F22"/>
    <mergeCell ref="A23:D23"/>
    <mergeCell ref="E23:F23"/>
    <mergeCell ref="G23:H23"/>
    <mergeCell ref="A29:D29"/>
    <mergeCell ref="E29:F29"/>
    <mergeCell ref="B30:D30"/>
    <mergeCell ref="E30:F30"/>
    <mergeCell ref="B24:D24"/>
    <mergeCell ref="E24:F24"/>
    <mergeCell ref="B34:D34"/>
    <mergeCell ref="E34:F34"/>
    <mergeCell ref="A35:K35"/>
    <mergeCell ref="B36:K36"/>
    <mergeCell ref="A32:D32"/>
    <mergeCell ref="E32:F32"/>
    <mergeCell ref="B33:D33"/>
    <mergeCell ref="E33:F33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zoomScale="80" zoomScaleNormal="80" zoomScalePageLayoutView="0" workbookViewId="0" topLeftCell="A9">
      <selection activeCell="H14" sqref="H14:J14"/>
    </sheetView>
  </sheetViews>
  <sheetFormatPr defaultColWidth="10.28125" defaultRowHeight="12.75"/>
  <cols>
    <col min="1" max="1" width="9.140625" style="136" customWidth="1"/>
    <col min="2" max="2" width="4.140625" style="136" customWidth="1"/>
    <col min="3" max="3" width="7.7109375" style="136" customWidth="1"/>
    <col min="4" max="4" width="4.140625" style="136" customWidth="1"/>
    <col min="5" max="5" width="11.8515625" style="136" customWidth="1"/>
    <col min="6" max="6" width="5.28125" style="136" customWidth="1"/>
    <col min="7" max="7" width="17.421875" style="136" customWidth="1"/>
    <col min="8" max="8" width="3.140625" style="136" customWidth="1"/>
    <col min="9" max="9" width="12.7109375" style="136" customWidth="1"/>
    <col min="10" max="10" width="7.57421875" style="196" customWidth="1"/>
    <col min="11" max="11" width="8.00390625" style="136" customWidth="1"/>
    <col min="12" max="12" width="8.28125" style="136" customWidth="1"/>
    <col min="13" max="13" width="12.8515625" style="136" hidden="1" customWidth="1"/>
    <col min="14" max="15" width="10.28125" style="136" hidden="1" customWidth="1"/>
    <col min="16" max="16" width="16.421875" style="136" hidden="1" customWidth="1"/>
    <col min="17" max="20" width="10.28125" style="136" hidden="1" customWidth="1"/>
    <col min="21" max="21" width="23.00390625" style="137" hidden="1" customWidth="1"/>
    <col min="22" max="23" width="10.28125" style="136" hidden="1" customWidth="1"/>
    <col min="24" max="24" width="23.140625" style="136" hidden="1" customWidth="1"/>
    <col min="25" max="25" width="16.421875" style="136" hidden="1" customWidth="1"/>
    <col min="26" max="26" width="0.2890625" style="136" hidden="1" customWidth="1"/>
    <col min="27" max="27" width="10.28125" style="136" hidden="1" customWidth="1"/>
    <col min="28" max="29" width="10.28125" style="136" customWidth="1"/>
    <col min="30" max="16384" width="10.28125" style="136" customWidth="1"/>
  </cols>
  <sheetData>
    <row r="1" spans="1:15" ht="30" customHeight="1">
      <c r="A1" s="485" t="s">
        <v>61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135"/>
      <c r="N1" s="135"/>
      <c r="O1" s="135"/>
    </row>
    <row r="2" spans="1:21" s="326" customFormat="1" ht="9.75" customHeight="1" thickBo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324"/>
      <c r="N2" s="325"/>
      <c r="O2" s="324"/>
      <c r="Q2" s="327"/>
      <c r="U2" s="138"/>
    </row>
    <row r="3" spans="1:12" ht="21.75" customHeight="1">
      <c r="A3" s="487" t="s">
        <v>62</v>
      </c>
      <c r="B3" s="488"/>
      <c r="C3" s="488"/>
      <c r="D3" s="488"/>
      <c r="E3" s="488"/>
      <c r="F3" s="488"/>
      <c r="G3" s="488"/>
      <c r="H3" s="488"/>
      <c r="I3" s="488"/>
      <c r="J3" s="488"/>
      <c r="K3" s="139" t="s">
        <v>63</v>
      </c>
      <c r="L3" s="491" t="s">
        <v>64</v>
      </c>
    </row>
    <row r="4" spans="1:25" ht="21.75" customHeight="1" thickBot="1">
      <c r="A4" s="489"/>
      <c r="B4" s="490"/>
      <c r="C4" s="490"/>
      <c r="D4" s="490"/>
      <c r="E4" s="490"/>
      <c r="F4" s="490"/>
      <c r="G4" s="490"/>
      <c r="H4" s="490"/>
      <c r="I4" s="490"/>
      <c r="J4" s="490"/>
      <c r="K4" s="140" t="s">
        <v>65</v>
      </c>
      <c r="L4" s="492"/>
      <c r="U4" s="137">
        <v>0</v>
      </c>
      <c r="V4" s="136">
        <v>1.3074</v>
      </c>
      <c r="X4" s="136">
        <v>0</v>
      </c>
      <c r="Y4" s="137">
        <v>500000</v>
      </c>
    </row>
    <row r="5" spans="1:25" ht="23.25">
      <c r="A5" s="493"/>
      <c r="B5" s="495" t="s">
        <v>66</v>
      </c>
      <c r="C5" s="495"/>
      <c r="D5" s="495"/>
      <c r="E5" s="495"/>
      <c r="F5" s="495"/>
      <c r="G5" s="495"/>
      <c r="H5" s="495"/>
      <c r="I5" s="495"/>
      <c r="J5" s="141">
        <v>0</v>
      </c>
      <c r="K5" s="142" t="s">
        <v>67</v>
      </c>
      <c r="L5" s="143">
        <f aca="true" t="shared" si="0" ref="L5:L28">V5</f>
        <v>1.3074</v>
      </c>
      <c r="P5" s="136">
        <v>500000</v>
      </c>
      <c r="Q5" s="144"/>
      <c r="U5" s="145">
        <v>500000</v>
      </c>
      <c r="V5" s="146">
        <f>+'[1]Sheet1'!H6</f>
        <v>1.3074</v>
      </c>
      <c r="X5" s="145">
        <v>500000</v>
      </c>
      <c r="Y5" s="147">
        <v>1000000</v>
      </c>
    </row>
    <row r="6" spans="1:25" ht="23.25">
      <c r="A6" s="493"/>
      <c r="B6" s="495" t="s">
        <v>68</v>
      </c>
      <c r="C6" s="495"/>
      <c r="D6" s="495"/>
      <c r="E6" s="495"/>
      <c r="F6" s="495"/>
      <c r="G6" s="495"/>
      <c r="H6" s="495"/>
      <c r="I6" s="495"/>
      <c r="J6" s="141">
        <v>0</v>
      </c>
      <c r="K6" s="148">
        <v>1</v>
      </c>
      <c r="L6" s="149">
        <f t="shared" si="0"/>
        <v>1.305</v>
      </c>
      <c r="U6" s="147">
        <v>1000000</v>
      </c>
      <c r="V6" s="150">
        <f>+'[1]Sheet1'!H7</f>
        <v>1.305</v>
      </c>
      <c r="X6" s="147">
        <v>1000000</v>
      </c>
      <c r="Y6" s="147">
        <v>2000000</v>
      </c>
    </row>
    <row r="7" spans="1:25" s="151" customFormat="1" ht="23.25">
      <c r="A7" s="493"/>
      <c r="B7" s="495" t="s">
        <v>69</v>
      </c>
      <c r="C7" s="495"/>
      <c r="D7" s="495"/>
      <c r="E7" s="495"/>
      <c r="F7" s="495"/>
      <c r="G7" s="495"/>
      <c r="H7" s="495"/>
      <c r="I7" s="495"/>
      <c r="J7" s="141">
        <v>0.06</v>
      </c>
      <c r="K7" s="148">
        <v>2</v>
      </c>
      <c r="L7" s="143">
        <f t="shared" si="0"/>
        <v>1.3035</v>
      </c>
      <c r="N7" s="136" t="s">
        <v>70</v>
      </c>
      <c r="O7" s="152"/>
      <c r="P7" s="152">
        <f>P5</f>
        <v>500000</v>
      </c>
      <c r="Q7" s="136"/>
      <c r="S7" s="328"/>
      <c r="U7" s="147">
        <v>2000000</v>
      </c>
      <c r="V7" s="146">
        <f>+'[1]Sheet1'!H8</f>
        <v>1.3035</v>
      </c>
      <c r="X7" s="147">
        <v>2000000</v>
      </c>
      <c r="Y7" s="147">
        <v>5000000</v>
      </c>
    </row>
    <row r="8" spans="1:25" s="151" customFormat="1" ht="23.25">
      <c r="A8" s="494"/>
      <c r="B8" s="496" t="s">
        <v>71</v>
      </c>
      <c r="C8" s="496"/>
      <c r="D8" s="496"/>
      <c r="E8" s="496"/>
      <c r="F8" s="496"/>
      <c r="G8" s="496"/>
      <c r="H8" s="496"/>
      <c r="I8" s="496"/>
      <c r="J8" s="141">
        <v>0.07</v>
      </c>
      <c r="K8" s="148">
        <v>5</v>
      </c>
      <c r="L8" s="143">
        <f t="shared" si="0"/>
        <v>1.3003</v>
      </c>
      <c r="N8" s="136" t="s">
        <v>72</v>
      </c>
      <c r="P8" s="153">
        <f>VLOOKUP(H14,U4:V28,1)</f>
        <v>5000000</v>
      </c>
      <c r="Q8" s="136" t="s">
        <v>73</v>
      </c>
      <c r="R8" s="154">
        <f>VLOOKUP(H15,U4:V28,2)</f>
        <v>1.3003</v>
      </c>
      <c r="U8" s="147">
        <v>5000000</v>
      </c>
      <c r="V8" s="150">
        <f>+'[1]Sheet1'!H9</f>
        <v>1.3003</v>
      </c>
      <c r="X8" s="147">
        <v>5000000</v>
      </c>
      <c r="Y8" s="155">
        <v>10000000</v>
      </c>
    </row>
    <row r="9" spans="1:25" s="151" customFormat="1" ht="21.75" customHeight="1">
      <c r="A9" s="497" t="s">
        <v>74</v>
      </c>
      <c r="B9" s="498"/>
      <c r="C9" s="498"/>
      <c r="D9" s="498"/>
      <c r="E9" s="498"/>
      <c r="F9" s="498"/>
      <c r="G9" s="498"/>
      <c r="H9" s="498"/>
      <c r="I9" s="498"/>
      <c r="J9" s="499"/>
      <c r="K9" s="156">
        <v>10</v>
      </c>
      <c r="L9" s="143">
        <f t="shared" si="0"/>
        <v>1.2943</v>
      </c>
      <c r="N9" s="136" t="s">
        <v>75</v>
      </c>
      <c r="P9" s="153">
        <f>VLOOKUP(P8,X4:Y28,2)</f>
        <v>10000000</v>
      </c>
      <c r="Q9" s="136" t="s">
        <v>76</v>
      </c>
      <c r="R9" s="151">
        <f>VLOOKUP(H16,U4:V28,2)</f>
        <v>1.2943</v>
      </c>
      <c r="U9" s="155">
        <v>10000000</v>
      </c>
      <c r="V9" s="146">
        <f>+'[1]Sheet1'!H10</f>
        <v>1.2943</v>
      </c>
      <c r="X9" s="155">
        <v>10000000</v>
      </c>
      <c r="Y9" s="155">
        <v>15000000</v>
      </c>
    </row>
    <row r="10" spans="1:25" s="151" customFormat="1" ht="21.75" customHeight="1">
      <c r="A10" s="500"/>
      <c r="B10" s="501"/>
      <c r="C10" s="501"/>
      <c r="D10" s="501"/>
      <c r="E10" s="501"/>
      <c r="F10" s="501"/>
      <c r="G10" s="501"/>
      <c r="H10" s="501"/>
      <c r="I10" s="501"/>
      <c r="J10" s="502"/>
      <c r="K10" s="156">
        <v>15</v>
      </c>
      <c r="L10" s="143">
        <f t="shared" si="0"/>
        <v>1.2594</v>
      </c>
      <c r="N10" s="136"/>
      <c r="Q10" s="136"/>
      <c r="U10" s="155">
        <v>15000000</v>
      </c>
      <c r="V10" s="150">
        <f>+'[1]Sheet1'!H11</f>
        <v>1.2594</v>
      </c>
      <c r="X10" s="155">
        <v>15000000</v>
      </c>
      <c r="Y10" s="147">
        <v>20000000</v>
      </c>
    </row>
    <row r="11" spans="1:25" s="151" customFormat="1" ht="21.75" customHeight="1">
      <c r="A11" s="503" t="s">
        <v>77</v>
      </c>
      <c r="B11" s="504"/>
      <c r="C11" s="504"/>
      <c r="D11" s="504"/>
      <c r="E11" s="509" t="s">
        <v>78</v>
      </c>
      <c r="F11" s="512" t="s">
        <v>79</v>
      </c>
      <c r="G11" s="504"/>
      <c r="H11" s="504"/>
      <c r="I11" s="509" t="s">
        <v>80</v>
      </c>
      <c r="J11" s="513"/>
      <c r="K11" s="148">
        <v>20</v>
      </c>
      <c r="L11" s="143">
        <f t="shared" si="0"/>
        <v>1.2518</v>
      </c>
      <c r="N11" s="136"/>
      <c r="Q11" s="136"/>
      <c r="U11" s="147">
        <v>20000000</v>
      </c>
      <c r="V11" s="146">
        <f>+'[1]Sheet1'!H12</f>
        <v>1.2518</v>
      </c>
      <c r="X11" s="147">
        <v>20000000</v>
      </c>
      <c r="Y11" s="147">
        <v>25000000</v>
      </c>
    </row>
    <row r="12" spans="1:25" s="151" customFormat="1" ht="21" customHeight="1">
      <c r="A12" s="505"/>
      <c r="B12" s="506"/>
      <c r="C12" s="506"/>
      <c r="D12" s="506"/>
      <c r="E12" s="510"/>
      <c r="F12" s="508"/>
      <c r="G12" s="508"/>
      <c r="H12" s="508"/>
      <c r="I12" s="510"/>
      <c r="J12" s="514"/>
      <c r="K12" s="148">
        <v>25</v>
      </c>
      <c r="L12" s="143">
        <f t="shared" si="0"/>
        <v>1.2248</v>
      </c>
      <c r="N12" s="136"/>
      <c r="Q12" s="136" t="s">
        <v>28</v>
      </c>
      <c r="U12" s="147">
        <v>25000000</v>
      </c>
      <c r="V12" s="150">
        <f>+'[1]Sheet1'!H13</f>
        <v>1.2248</v>
      </c>
      <c r="X12" s="147">
        <v>25000000</v>
      </c>
      <c r="Y12" s="147">
        <v>30000000</v>
      </c>
    </row>
    <row r="13" spans="1:25" s="151" customFormat="1" ht="21" customHeight="1">
      <c r="A13" s="507"/>
      <c r="B13" s="508"/>
      <c r="C13" s="508"/>
      <c r="D13" s="508"/>
      <c r="E13" s="511"/>
      <c r="F13" s="516" t="s">
        <v>81</v>
      </c>
      <c r="G13" s="516"/>
      <c r="H13" s="516"/>
      <c r="I13" s="511"/>
      <c r="J13" s="515"/>
      <c r="K13" s="148">
        <v>30</v>
      </c>
      <c r="L13" s="143">
        <f t="shared" si="0"/>
        <v>1.2164</v>
      </c>
      <c r="N13" s="136"/>
      <c r="Q13" s="136"/>
      <c r="R13" s="151" t="s">
        <v>28</v>
      </c>
      <c r="U13" s="147">
        <v>30000000</v>
      </c>
      <c r="V13" s="146">
        <f>+'[1]Sheet1'!H14</f>
        <v>1.2164</v>
      </c>
      <c r="X13" s="147">
        <v>30000000</v>
      </c>
      <c r="Y13" s="147">
        <v>40000000</v>
      </c>
    </row>
    <row r="14" spans="1:25" s="151" customFormat="1" ht="27">
      <c r="A14" s="518" t="s">
        <v>82</v>
      </c>
      <c r="B14" s="158" t="s">
        <v>83</v>
      </c>
      <c r="C14" s="158"/>
      <c r="D14" s="158"/>
      <c r="E14" s="158"/>
      <c r="F14" s="158"/>
      <c r="G14" s="159" t="s">
        <v>84</v>
      </c>
      <c r="H14" s="521">
        <v>8305100</v>
      </c>
      <c r="I14" s="522"/>
      <c r="J14" s="523"/>
      <c r="K14" s="148">
        <v>40</v>
      </c>
      <c r="L14" s="143">
        <f t="shared" si="0"/>
        <v>1.2161</v>
      </c>
      <c r="N14" s="136"/>
      <c r="Q14" s="136"/>
      <c r="U14" s="147">
        <v>40000000</v>
      </c>
      <c r="V14" s="150">
        <f>+'[1]Sheet1'!H15</f>
        <v>1.2161</v>
      </c>
      <c r="X14" s="147">
        <v>40000000</v>
      </c>
      <c r="Y14" s="147">
        <v>50000000</v>
      </c>
    </row>
    <row r="15" spans="1:25" s="151" customFormat="1" ht="23.25">
      <c r="A15" s="519"/>
      <c r="B15" s="161" t="s">
        <v>85</v>
      </c>
      <c r="C15" s="161"/>
      <c r="D15" s="161"/>
      <c r="E15" s="161"/>
      <c r="F15" s="161"/>
      <c r="G15" s="162" t="s">
        <v>84</v>
      </c>
      <c r="H15" s="524">
        <f>VLOOKUP(H14,U4:V28,1)</f>
        <v>5000000</v>
      </c>
      <c r="I15" s="525"/>
      <c r="J15" s="514"/>
      <c r="K15" s="148">
        <v>50</v>
      </c>
      <c r="L15" s="143">
        <f t="shared" si="0"/>
        <v>1.2159</v>
      </c>
      <c r="N15" s="136"/>
      <c r="Q15" s="136"/>
      <c r="U15" s="147">
        <v>50000000</v>
      </c>
      <c r="V15" s="146">
        <f>+'[1]Sheet1'!H16</f>
        <v>1.2159</v>
      </c>
      <c r="X15" s="147">
        <v>50000000</v>
      </c>
      <c r="Y15" s="147">
        <v>60000000</v>
      </c>
    </row>
    <row r="16" spans="1:25" s="151" customFormat="1" ht="23.25">
      <c r="A16" s="519"/>
      <c r="B16" s="161" t="s">
        <v>86</v>
      </c>
      <c r="C16" s="161"/>
      <c r="D16" s="161"/>
      <c r="E16" s="161"/>
      <c r="F16" s="161"/>
      <c r="G16" s="162" t="s">
        <v>84</v>
      </c>
      <c r="H16" s="524">
        <f>VLOOKUP(H14,X4:Y28,2)</f>
        <v>10000000</v>
      </c>
      <c r="I16" s="525"/>
      <c r="J16" s="514"/>
      <c r="K16" s="148">
        <v>60</v>
      </c>
      <c r="L16" s="143">
        <f t="shared" si="0"/>
        <v>1.2061</v>
      </c>
      <c r="N16" s="136"/>
      <c r="P16" s="163">
        <f>+((C20-E20)*(G20-I20))/(E21-G21)</f>
        <v>0.0039661200000000035</v>
      </c>
      <c r="Q16" s="136"/>
      <c r="U16" s="147">
        <v>60000000</v>
      </c>
      <c r="V16" s="150">
        <f>+'[1]Sheet1'!H17</f>
        <v>1.2061</v>
      </c>
      <c r="X16" s="147">
        <v>60000000</v>
      </c>
      <c r="Y16" s="147">
        <v>70000000</v>
      </c>
    </row>
    <row r="17" spans="1:25" s="151" customFormat="1" ht="23.25">
      <c r="A17" s="519"/>
      <c r="B17" s="161" t="s">
        <v>87</v>
      </c>
      <c r="C17" s="161"/>
      <c r="D17" s="161"/>
      <c r="E17" s="161"/>
      <c r="F17" s="161"/>
      <c r="G17" s="162" t="s">
        <v>84</v>
      </c>
      <c r="H17" s="526">
        <f>VLOOKUP(H14,U4:V28,2)</f>
        <v>1.3003</v>
      </c>
      <c r="I17" s="526"/>
      <c r="J17" s="527"/>
      <c r="K17" s="148">
        <v>70</v>
      </c>
      <c r="L17" s="149">
        <f t="shared" si="0"/>
        <v>1.205</v>
      </c>
      <c r="N17" s="136"/>
      <c r="P17" s="164">
        <f>+A20-P16</f>
        <v>1.29633388</v>
      </c>
      <c r="Q17" s="136"/>
      <c r="U17" s="147">
        <v>70000000</v>
      </c>
      <c r="V17" s="165">
        <f>+'[1]Sheet1'!H18</f>
        <v>1.205</v>
      </c>
      <c r="X17" s="147">
        <v>70000000</v>
      </c>
      <c r="Y17" s="147">
        <v>80000000</v>
      </c>
    </row>
    <row r="18" spans="1:25" s="151" customFormat="1" ht="23.25">
      <c r="A18" s="520"/>
      <c r="B18" s="166" t="s">
        <v>88</v>
      </c>
      <c r="C18" s="166"/>
      <c r="D18" s="166"/>
      <c r="E18" s="166"/>
      <c r="F18" s="166"/>
      <c r="G18" s="167" t="s">
        <v>84</v>
      </c>
      <c r="H18" s="528">
        <f>VLOOKUP(H16,U4:V28,2)</f>
        <v>1.2943</v>
      </c>
      <c r="I18" s="528"/>
      <c r="J18" s="529"/>
      <c r="K18" s="148">
        <v>80</v>
      </c>
      <c r="L18" s="149">
        <f t="shared" si="0"/>
        <v>1.205</v>
      </c>
      <c r="N18" s="136"/>
      <c r="Q18" s="136"/>
      <c r="U18" s="147">
        <v>80000000</v>
      </c>
      <c r="V18" s="150">
        <f>+'[1]Sheet1'!H19</f>
        <v>1.205</v>
      </c>
      <c r="X18" s="147">
        <v>80000000</v>
      </c>
      <c r="Y18" s="147">
        <v>90000000</v>
      </c>
    </row>
    <row r="19" spans="1:25" s="151" customFormat="1" ht="23.25">
      <c r="A19" s="168"/>
      <c r="B19" s="169" t="s">
        <v>89</v>
      </c>
      <c r="C19" s="170"/>
      <c r="D19" s="170"/>
      <c r="E19" s="170"/>
      <c r="F19" s="170"/>
      <c r="G19" s="170"/>
      <c r="H19" s="170"/>
      <c r="I19" s="170"/>
      <c r="J19" s="171"/>
      <c r="K19" s="148">
        <v>90</v>
      </c>
      <c r="L19" s="143">
        <f t="shared" si="0"/>
        <v>1.2049</v>
      </c>
      <c r="N19" s="136"/>
      <c r="Q19" s="136"/>
      <c r="U19" s="147">
        <v>90000000</v>
      </c>
      <c r="V19" s="146">
        <f>+'[1]Sheet1'!H20</f>
        <v>1.2049</v>
      </c>
      <c r="X19" s="147">
        <v>90000000</v>
      </c>
      <c r="Y19" s="147">
        <v>100000000</v>
      </c>
    </row>
    <row r="20" spans="1:25" s="151" customFormat="1" ht="23.25">
      <c r="A20" s="172">
        <f>R8</f>
        <v>1.3003</v>
      </c>
      <c r="B20" s="173" t="s">
        <v>90</v>
      </c>
      <c r="C20" s="174">
        <f>R8</f>
        <v>1.3003</v>
      </c>
      <c r="D20" s="175" t="s">
        <v>91</v>
      </c>
      <c r="E20" s="176">
        <f>R9</f>
        <v>1.2943</v>
      </c>
      <c r="F20" s="177" t="s">
        <v>92</v>
      </c>
      <c r="G20" s="177">
        <f>H14</f>
        <v>8305100</v>
      </c>
      <c r="H20" s="177" t="s">
        <v>91</v>
      </c>
      <c r="I20" s="178">
        <f>P8</f>
        <v>5000000</v>
      </c>
      <c r="J20" s="179" t="s">
        <v>93</v>
      </c>
      <c r="K20" s="148">
        <v>100</v>
      </c>
      <c r="L20" s="143">
        <f t="shared" si="0"/>
        <v>1.2049</v>
      </c>
      <c r="N20" s="136"/>
      <c r="U20" s="147">
        <v>100000000</v>
      </c>
      <c r="V20" s="150">
        <f>+'[1]Sheet1'!H21</f>
        <v>1.2049</v>
      </c>
      <c r="X20" s="147">
        <v>100000000</v>
      </c>
      <c r="Y20" s="147">
        <v>150000000</v>
      </c>
    </row>
    <row r="21" spans="1:25" s="151" customFormat="1" ht="23.25">
      <c r="A21" s="160"/>
      <c r="B21" s="180"/>
      <c r="C21" s="180"/>
      <c r="D21" s="173" t="s">
        <v>94</v>
      </c>
      <c r="E21" s="181">
        <f>P9</f>
        <v>10000000</v>
      </c>
      <c r="F21" s="180" t="s">
        <v>91</v>
      </c>
      <c r="G21" s="181">
        <f>P8</f>
        <v>5000000</v>
      </c>
      <c r="H21" s="182" t="s">
        <v>93</v>
      </c>
      <c r="I21" s="180"/>
      <c r="J21" s="183"/>
      <c r="K21" s="148">
        <v>150</v>
      </c>
      <c r="L21" s="143">
        <f t="shared" si="0"/>
        <v>1.2023</v>
      </c>
      <c r="N21" s="136"/>
      <c r="Q21" s="136"/>
      <c r="U21" s="147">
        <v>150000000</v>
      </c>
      <c r="V21" s="146">
        <f>+'[1]Sheet1'!H22</f>
        <v>1.2023</v>
      </c>
      <c r="X21" s="147">
        <v>150000000</v>
      </c>
      <c r="Y21" s="147">
        <v>200000000</v>
      </c>
    </row>
    <row r="22" spans="1:25" s="151" customFormat="1" ht="21.75" customHeight="1">
      <c r="A22" s="160"/>
      <c r="B22" s="184"/>
      <c r="C22" s="173"/>
      <c r="D22" s="173"/>
      <c r="E22" s="173"/>
      <c r="F22" s="329"/>
      <c r="G22" s="329"/>
      <c r="H22" s="329"/>
      <c r="I22" s="329"/>
      <c r="J22" s="185"/>
      <c r="K22" s="148">
        <v>200</v>
      </c>
      <c r="L22" s="143">
        <f t="shared" si="0"/>
        <v>1.2023</v>
      </c>
      <c r="N22" s="136"/>
      <c r="Q22" s="135"/>
      <c r="R22" s="186"/>
      <c r="U22" s="147">
        <v>200000000</v>
      </c>
      <c r="V22" s="150">
        <f>+'[1]Sheet1'!H23</f>
        <v>1.2023</v>
      </c>
      <c r="X22" s="147">
        <v>200000000</v>
      </c>
      <c r="Y22" s="147">
        <v>250000000</v>
      </c>
    </row>
    <row r="23" spans="1:25" s="151" customFormat="1" ht="23.25">
      <c r="A23" s="160"/>
      <c r="B23" s="180"/>
      <c r="C23" s="187" t="s">
        <v>95</v>
      </c>
      <c r="D23" s="188"/>
      <c r="E23" s="188"/>
      <c r="F23" s="188"/>
      <c r="G23" s="189">
        <f>H14</f>
        <v>8305100</v>
      </c>
      <c r="H23" s="188"/>
      <c r="I23" s="187" t="s">
        <v>27</v>
      </c>
      <c r="J23" s="180"/>
      <c r="K23" s="148">
        <v>250</v>
      </c>
      <c r="L23" s="143">
        <f t="shared" si="0"/>
        <v>1.2013</v>
      </c>
      <c r="N23" s="136"/>
      <c r="Q23" s="135"/>
      <c r="R23" s="186"/>
      <c r="U23" s="147">
        <v>250000000</v>
      </c>
      <c r="V23" s="146">
        <f>+'[1]Sheet1'!H24</f>
        <v>1.2013</v>
      </c>
      <c r="X23" s="147">
        <v>250000000</v>
      </c>
      <c r="Y23" s="147">
        <v>300000000</v>
      </c>
    </row>
    <row r="24" spans="1:25" s="151" customFormat="1" ht="27.75" thickBot="1">
      <c r="A24" s="160"/>
      <c r="B24" s="157"/>
      <c r="C24" s="187" t="s">
        <v>96</v>
      </c>
      <c r="D24" s="188"/>
      <c r="E24" s="188"/>
      <c r="F24" s="188"/>
      <c r="G24" s="238">
        <f>P17</f>
        <v>1.29633388</v>
      </c>
      <c r="H24" s="188"/>
      <c r="I24" s="188"/>
      <c r="J24" s="157"/>
      <c r="K24" s="148">
        <v>300</v>
      </c>
      <c r="L24" s="143">
        <f t="shared" si="0"/>
        <v>1.1951</v>
      </c>
      <c r="N24" s="136"/>
      <c r="Q24" s="135"/>
      <c r="R24" s="186"/>
      <c r="U24" s="147">
        <v>300000000</v>
      </c>
      <c r="V24" s="150">
        <f>+'[1]Sheet1'!H25</f>
        <v>1.1951</v>
      </c>
      <c r="X24" s="147">
        <v>300000000</v>
      </c>
      <c r="Y24" s="147">
        <v>350000000</v>
      </c>
    </row>
    <row r="25" spans="1:25" s="151" customFormat="1" ht="27.75" thickTop="1">
      <c r="A25" s="160"/>
      <c r="B25" s="157"/>
      <c r="C25" s="157"/>
      <c r="D25" s="157"/>
      <c r="E25" s="157"/>
      <c r="F25" s="157"/>
      <c r="G25" s="239">
        <f>G23*ROUND(G24,4)</f>
        <v>10765901.13</v>
      </c>
      <c r="H25" s="157"/>
      <c r="I25" s="157"/>
      <c r="J25" s="157"/>
      <c r="K25" s="148">
        <v>350</v>
      </c>
      <c r="L25" s="143">
        <f t="shared" si="0"/>
        <v>1.1866</v>
      </c>
      <c r="N25" s="136"/>
      <c r="Q25" s="135"/>
      <c r="R25" s="190"/>
      <c r="U25" s="147">
        <v>350000000</v>
      </c>
      <c r="V25" s="146">
        <f>+'[1]Sheet1'!H26</f>
        <v>1.1866</v>
      </c>
      <c r="X25" s="147">
        <v>350000000</v>
      </c>
      <c r="Y25" s="147">
        <v>400000000</v>
      </c>
    </row>
    <row r="26" spans="1:25" s="151" customFormat="1" ht="23.25">
      <c r="A26" s="160"/>
      <c r="B26" s="157"/>
      <c r="C26" s="157"/>
      <c r="D26" s="157"/>
      <c r="E26" s="157"/>
      <c r="F26" s="157"/>
      <c r="G26" s="157"/>
      <c r="H26" s="157"/>
      <c r="I26" s="157" t="s">
        <v>28</v>
      </c>
      <c r="J26" s="157"/>
      <c r="K26" s="148">
        <v>400</v>
      </c>
      <c r="L26" s="143">
        <f t="shared" si="0"/>
        <v>1.1858</v>
      </c>
      <c r="N26" s="136"/>
      <c r="Q26" s="135"/>
      <c r="R26" s="186"/>
      <c r="U26" s="147">
        <v>400000000</v>
      </c>
      <c r="V26" s="150">
        <f>+'[1]Sheet1'!H27</f>
        <v>1.1858</v>
      </c>
      <c r="X26" s="147">
        <v>400000000</v>
      </c>
      <c r="Y26" s="147">
        <v>500000000</v>
      </c>
    </row>
    <row r="27" spans="1:25" s="151" customFormat="1" ht="24" thickBot="1">
      <c r="A27" s="160"/>
      <c r="B27" s="157"/>
      <c r="C27" s="157"/>
      <c r="D27" s="157"/>
      <c r="E27" s="157"/>
      <c r="F27" s="157"/>
      <c r="G27" s="157"/>
      <c r="H27" s="157"/>
      <c r="I27" s="157"/>
      <c r="J27" s="157"/>
      <c r="K27" s="148">
        <v>500</v>
      </c>
      <c r="L27" s="143">
        <f t="shared" si="0"/>
        <v>1.1853</v>
      </c>
      <c r="N27" s="136"/>
      <c r="Q27" s="135"/>
      <c r="R27" s="186"/>
      <c r="U27" s="147">
        <v>500000000</v>
      </c>
      <c r="V27" s="146">
        <f>+'[1]Sheet1'!H28</f>
        <v>1.1853</v>
      </c>
      <c r="X27" s="147">
        <v>500000000</v>
      </c>
      <c r="Y27" s="191">
        <v>500000001</v>
      </c>
    </row>
    <row r="28" spans="1:25" s="151" customFormat="1" ht="24" thickBo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 t="s">
        <v>97</v>
      </c>
      <c r="L28" s="195">
        <f t="shared" si="0"/>
        <v>1.1788</v>
      </c>
      <c r="N28" s="136"/>
      <c r="Q28" s="135"/>
      <c r="R28" s="186"/>
      <c r="U28" s="191">
        <v>500000001</v>
      </c>
      <c r="V28" s="150">
        <f>+'[1]Sheet1'!H29</f>
        <v>1.1788</v>
      </c>
      <c r="X28" s="191">
        <v>500000001</v>
      </c>
      <c r="Y28" s="330"/>
    </row>
    <row r="29" ht="23.25">
      <c r="A29" s="151" t="s">
        <v>98</v>
      </c>
    </row>
    <row r="30" ht="23.25">
      <c r="A30" s="151" t="s">
        <v>99</v>
      </c>
    </row>
    <row r="31" spans="7:11" ht="23.25">
      <c r="G31" s="517" t="s">
        <v>117</v>
      </c>
      <c r="H31" s="517"/>
      <c r="I31" s="517"/>
      <c r="J31" s="517"/>
      <c r="K31" s="517"/>
    </row>
  </sheetData>
  <sheetProtection selectLockedCells="1" selectUnlockedCells="1"/>
  <mergeCells count="23">
    <mergeCell ref="G31:K31"/>
    <mergeCell ref="A14:A18"/>
    <mergeCell ref="H14:J14"/>
    <mergeCell ref="H15:J15"/>
    <mergeCell ref="H16:J16"/>
    <mergeCell ref="H17:J17"/>
    <mergeCell ref="H18:J18"/>
    <mergeCell ref="A9:J10"/>
    <mergeCell ref="A11:D13"/>
    <mergeCell ref="E11:E13"/>
    <mergeCell ref="F11:H12"/>
    <mergeCell ref="I11:I13"/>
    <mergeCell ref="J11:J13"/>
    <mergeCell ref="F13:H13"/>
    <mergeCell ref="A1:L1"/>
    <mergeCell ref="A2:L2"/>
    <mergeCell ref="A3:J4"/>
    <mergeCell ref="L3:L4"/>
    <mergeCell ref="A5:A8"/>
    <mergeCell ref="B5:I5"/>
    <mergeCell ref="B6:I6"/>
    <mergeCell ref="B7:I7"/>
    <mergeCell ref="B8:I8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scale="95" r:id="rId2"/>
  <headerFooter alignWithMargins="0">
    <oddHeader>&amp;R&amp;"TH SarabunPSK,ธรรมดา"&amp;12&amp;F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2023-09-14T13:15:14Z</cp:lastPrinted>
  <dcterms:created xsi:type="dcterms:W3CDTF">2012-02-29T01:43:10Z</dcterms:created>
  <dcterms:modified xsi:type="dcterms:W3CDTF">2023-09-14T13:15:20Z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009a6632-635f-4423-86a8-9638ffac0643</vt:lpwstr>
  </property>
</Properties>
</file>